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/>
  <mc:AlternateContent xmlns:mc="http://schemas.openxmlformats.org/markup-compatibility/2006">
    <mc:Choice Requires="x15">
      <x15ac:absPath xmlns:x15ac="http://schemas.microsoft.com/office/spreadsheetml/2010/11/ac" url="/Volumes/Seagate Portable Drive/Leaving Earth/"/>
    </mc:Choice>
  </mc:AlternateContent>
  <xr:revisionPtr revIDLastSave="0" documentId="13_ncr:1_{EFB59761-3E96-D643-9F37-461AF7D86215}" xr6:coauthVersionLast="47" xr6:coauthVersionMax="47" xr10:uidLastSave="{00000000-0000-0000-0000-000000000000}"/>
  <bookViews>
    <workbookView xWindow="9600" yWindow="1920" windowWidth="28800" windowHeight="17600" tabRatio="500" activeTab="1" xr2:uid="{00000000-000D-0000-FFFF-FFFF00000000}"/>
  </bookViews>
  <sheets>
    <sheet name="Mission Planner Examples" sheetId="16" r:id="rId1"/>
    <sheet name="Mission Planner 1" sheetId="2" r:id="rId2"/>
    <sheet name="Mission Planner 2" sheetId="13" r:id="rId3"/>
    <sheet name="Mission Planner 3" sheetId="17" r:id="rId4"/>
    <sheet name="Mission Planner 4" sheetId="18" r:id="rId5"/>
  </sheets>
  <definedNames>
    <definedName name="_xlnm.Print_Area" localSheetId="1">'Mission Planner 1'!$B$2:$T$44</definedName>
    <definedName name="_xlnm.Print_Area" localSheetId="2">'Mission Planner 2'!$B$2:$T$44</definedName>
    <definedName name="_xlnm.Print_Area" localSheetId="3">'Mission Planner 3'!$B$2:$T$44</definedName>
    <definedName name="_xlnm.Print_Area" localSheetId="4">'Mission Planner 4'!$B$2:$T$44</definedName>
    <definedName name="_xlnm.Print_Area" localSheetId="0">'Mission Planner Examples'!$B$2:$T$44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54" i="18" l="1"/>
  <c r="Q54" i="18"/>
  <c r="P54" i="18"/>
  <c r="N53" i="18"/>
  <c r="Q53" i="18" s="1"/>
  <c r="M53" i="18"/>
  <c r="P53" i="18" s="1"/>
  <c r="S52" i="18"/>
  <c r="N52" i="18"/>
  <c r="Q52" i="18" s="1"/>
  <c r="M52" i="18"/>
  <c r="P52" i="18" s="1"/>
  <c r="N51" i="18"/>
  <c r="Q51" i="18" s="1"/>
  <c r="M51" i="18"/>
  <c r="P51" i="18" s="1"/>
  <c r="N50" i="18"/>
  <c r="Q50" i="18" s="1"/>
  <c r="M50" i="18"/>
  <c r="P50" i="18" s="1"/>
  <c r="H50" i="18" a="1"/>
  <c r="H50" i="18" s="1"/>
  <c r="I50" i="18" s="1"/>
  <c r="G50" i="18"/>
  <c r="E50" i="18" a="1"/>
  <c r="E50" i="18" s="1"/>
  <c r="C50" i="18"/>
  <c r="S49" i="18"/>
  <c r="Q49" i="18"/>
  <c r="P49" i="18"/>
  <c r="N48" i="18"/>
  <c r="Q48" i="18" s="1"/>
  <c r="M48" i="18"/>
  <c r="P48" i="18" s="1"/>
  <c r="S47" i="18"/>
  <c r="Q47" i="18"/>
  <c r="N47" i="18"/>
  <c r="M47" i="18"/>
  <c r="P47" i="18" s="1"/>
  <c r="N46" i="18"/>
  <c r="Q46" i="18" s="1"/>
  <c r="M46" i="18"/>
  <c r="P46" i="18" s="1"/>
  <c r="N45" i="18"/>
  <c r="Q45" i="18" s="1"/>
  <c r="M45" i="18"/>
  <c r="P45" i="18" s="1"/>
  <c r="H45" i="18" a="1"/>
  <c r="H45" i="18" s="1"/>
  <c r="I45" i="18" s="1"/>
  <c r="G45" i="18"/>
  <c r="E45" i="18"/>
  <c r="E45" i="18" a="1"/>
  <c r="C45" i="18"/>
  <c r="S44" i="18"/>
  <c r="Q44" i="18"/>
  <c r="P44" i="18"/>
  <c r="P43" i="18"/>
  <c r="N43" i="18"/>
  <c r="Q43" i="18" s="1"/>
  <c r="M43" i="18"/>
  <c r="S42" i="18"/>
  <c r="N42" i="18"/>
  <c r="Q42" i="18" s="1"/>
  <c r="M42" i="18"/>
  <c r="P42" i="18" s="1"/>
  <c r="N41" i="18"/>
  <c r="Q41" i="18" s="1"/>
  <c r="M41" i="18"/>
  <c r="P41" i="18" s="1"/>
  <c r="Q40" i="18"/>
  <c r="P40" i="18"/>
  <c r="N40" i="18"/>
  <c r="M40" i="18"/>
  <c r="H40" i="18" a="1"/>
  <c r="H40" i="18" s="1"/>
  <c r="I40" i="18" s="1"/>
  <c r="G40" i="18"/>
  <c r="E40" i="18" a="1"/>
  <c r="E40" i="18" s="1"/>
  <c r="C40" i="18"/>
  <c r="S39" i="18"/>
  <c r="Q39" i="18"/>
  <c r="P39" i="18"/>
  <c r="N38" i="18"/>
  <c r="Q38" i="18" s="1"/>
  <c r="M38" i="18"/>
  <c r="P38" i="18" s="1"/>
  <c r="S37" i="18"/>
  <c r="N37" i="18"/>
  <c r="Q37" i="18" s="1"/>
  <c r="M37" i="18"/>
  <c r="P37" i="18" s="1"/>
  <c r="P36" i="18"/>
  <c r="N36" i="18"/>
  <c r="Q36" i="18" s="1"/>
  <c r="M36" i="18"/>
  <c r="N35" i="18"/>
  <c r="Q35" i="18" s="1"/>
  <c r="M35" i="18"/>
  <c r="P35" i="18" s="1"/>
  <c r="H35" i="18" a="1"/>
  <c r="H35" i="18" s="1"/>
  <c r="I35" i="18" s="1"/>
  <c r="G35" i="18"/>
  <c r="E35" i="18" a="1"/>
  <c r="E35" i="18" s="1"/>
  <c r="C35" i="18"/>
  <c r="S34" i="18"/>
  <c r="Q34" i="18"/>
  <c r="P34" i="18"/>
  <c r="P33" i="18"/>
  <c r="N33" i="18"/>
  <c r="Q33" i="18" s="1"/>
  <c r="M33" i="18"/>
  <c r="S32" i="18"/>
  <c r="N32" i="18"/>
  <c r="Q32" i="18" s="1"/>
  <c r="M32" i="18"/>
  <c r="P32" i="18" s="1"/>
  <c r="N31" i="18"/>
  <c r="Q31" i="18" s="1"/>
  <c r="M31" i="18"/>
  <c r="P31" i="18" s="1"/>
  <c r="Q30" i="18"/>
  <c r="P30" i="18"/>
  <c r="N30" i="18"/>
  <c r="M30" i="18"/>
  <c r="H30" i="18" a="1"/>
  <c r="H30" i="18" s="1"/>
  <c r="I30" i="18" s="1"/>
  <c r="G30" i="18"/>
  <c r="E30" i="18" a="1"/>
  <c r="E30" i="18" s="1"/>
  <c r="C30" i="18"/>
  <c r="S29" i="18"/>
  <c r="Q29" i="18"/>
  <c r="P29" i="18"/>
  <c r="N28" i="18"/>
  <c r="Q28" i="18" s="1"/>
  <c r="M28" i="18"/>
  <c r="P28" i="18" s="1"/>
  <c r="S27" i="18"/>
  <c r="Q27" i="18"/>
  <c r="N27" i="18"/>
  <c r="M27" i="18"/>
  <c r="P27" i="18" s="1"/>
  <c r="P26" i="18"/>
  <c r="N26" i="18"/>
  <c r="Q26" i="18" s="1"/>
  <c r="M26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F25" i="18"/>
  <c r="AE25" i="18"/>
  <c r="AD25" i="18"/>
  <c r="AC25" i="18"/>
  <c r="AB25" i="18"/>
  <c r="AA25" i="18"/>
  <c r="N25" i="18"/>
  <c r="Q25" i="18" s="1"/>
  <c r="M25" i="18"/>
  <c r="P25" i="18" s="1"/>
  <c r="H25" i="18" a="1"/>
  <c r="H25" i="18" s="1"/>
  <c r="I25" i="18" s="1"/>
  <c r="G25" i="18"/>
  <c r="E25" i="18" a="1"/>
  <c r="E25" i="18" s="1"/>
  <c r="C25" i="18"/>
  <c r="AT24" i="18"/>
  <c r="AS24" i="18"/>
  <c r="AR24" i="18"/>
  <c r="AQ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S24" i="18"/>
  <c r="Q24" i="18"/>
  <c r="P24" i="18"/>
  <c r="AT23" i="18"/>
  <c r="AS23" i="18"/>
  <c r="AQ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Q23" i="18"/>
  <c r="P23" i="18"/>
  <c r="N23" i="18"/>
  <c r="M23" i="18"/>
  <c r="AT22" i="18"/>
  <c r="AS22" i="18"/>
  <c r="AQ22" i="18"/>
  <c r="AP22" i="18"/>
  <c r="AO22" i="18"/>
  <c r="AN22" i="18"/>
  <c r="AM22" i="18"/>
  <c r="AL22" i="18"/>
  <c r="AK22" i="18"/>
  <c r="AJ22" i="18"/>
  <c r="AI22" i="18"/>
  <c r="AF22" i="18"/>
  <c r="AE22" i="18"/>
  <c r="AD22" i="18"/>
  <c r="AC22" i="18"/>
  <c r="AB22" i="18"/>
  <c r="AA22" i="18"/>
  <c r="S22" i="18"/>
  <c r="N22" i="18"/>
  <c r="Q22" i="18" s="1"/>
  <c r="M22" i="18"/>
  <c r="P22" i="18" s="1"/>
  <c r="AT21" i="18"/>
  <c r="AS21" i="18"/>
  <c r="AR21" i="18"/>
  <c r="AQ21" i="18"/>
  <c r="AP21" i="18"/>
  <c r="AO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N21" i="18"/>
  <c r="Q21" i="18" s="1"/>
  <c r="M21" i="18"/>
  <c r="P21" i="18" s="1"/>
  <c r="AT20" i="18"/>
  <c r="AS20" i="18"/>
  <c r="AR20" i="18"/>
  <c r="AQ20" i="18"/>
  <c r="AP20" i="18"/>
  <c r="AN20" i="18"/>
  <c r="AM20" i="18"/>
  <c r="AL20" i="18"/>
  <c r="AK20" i="18"/>
  <c r="AJ20" i="18"/>
  <c r="AI20" i="18"/>
  <c r="AH20" i="18"/>
  <c r="AF20" i="18"/>
  <c r="AE20" i="18"/>
  <c r="AD20" i="18"/>
  <c r="AC20" i="18"/>
  <c r="AB20" i="18"/>
  <c r="AA20" i="18"/>
  <c r="Q20" i="18"/>
  <c r="N20" i="18"/>
  <c r="M20" i="18"/>
  <c r="P20" i="18" s="1"/>
  <c r="H20" i="18" a="1"/>
  <c r="H20" i="18" s="1"/>
  <c r="I20" i="18" s="1"/>
  <c r="G20" i="18"/>
  <c r="E20" i="18" a="1"/>
  <c r="E20" i="18" s="1"/>
  <c r="C20" i="18"/>
  <c r="AT19" i="18"/>
  <c r="AS19" i="18"/>
  <c r="AR19" i="18"/>
  <c r="AQ19" i="18"/>
  <c r="AP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S19" i="18"/>
  <c r="Q19" i="18"/>
  <c r="P19" i="18"/>
  <c r="AT18" i="18"/>
  <c r="AS18" i="18"/>
  <c r="AR18" i="18"/>
  <c r="AQ18" i="18"/>
  <c r="AP18" i="18"/>
  <c r="AO18" i="18"/>
  <c r="AN18" i="18"/>
  <c r="AM18" i="18"/>
  <c r="AL18" i="18"/>
  <c r="AK18" i="18"/>
  <c r="AJ18" i="18"/>
  <c r="AH18" i="18"/>
  <c r="AG18" i="18"/>
  <c r="AF18" i="18"/>
  <c r="AE18" i="18"/>
  <c r="AD18" i="18"/>
  <c r="AC18" i="18"/>
  <c r="AB18" i="18"/>
  <c r="AA18" i="18"/>
  <c r="N18" i="18"/>
  <c r="Q18" i="18" s="1"/>
  <c r="M18" i="18"/>
  <c r="P18" i="18" s="1"/>
  <c r="AT17" i="18"/>
  <c r="AS17" i="18"/>
  <c r="AR17" i="18"/>
  <c r="AQ17" i="18"/>
  <c r="AP17" i="18"/>
  <c r="AO17" i="18"/>
  <c r="AN17" i="18"/>
  <c r="AM17" i="18"/>
  <c r="AL17" i="18"/>
  <c r="AK17" i="18"/>
  <c r="AJ17" i="18"/>
  <c r="AH17" i="18"/>
  <c r="AG17" i="18"/>
  <c r="AF17" i="18"/>
  <c r="AE17" i="18"/>
  <c r="AD17" i="18"/>
  <c r="AC17" i="18"/>
  <c r="AB17" i="18"/>
  <c r="AA17" i="18"/>
  <c r="S17" i="18"/>
  <c r="N17" i="18"/>
  <c r="Q17" i="18" s="1"/>
  <c r="M17" i="18"/>
  <c r="P17" i="18" s="1"/>
  <c r="AT16" i="18"/>
  <c r="AS16" i="18"/>
  <c r="AR16" i="18"/>
  <c r="AQ16" i="18"/>
  <c r="AP16" i="18"/>
  <c r="AO16" i="18"/>
  <c r="AN16" i="18"/>
  <c r="AM16" i="18"/>
  <c r="AL16" i="18"/>
  <c r="AJ16" i="18"/>
  <c r="AH16" i="18"/>
  <c r="AG16" i="18"/>
  <c r="AF16" i="18"/>
  <c r="AE16" i="18"/>
  <c r="AD16" i="18"/>
  <c r="AC16" i="18"/>
  <c r="AB16" i="18"/>
  <c r="AA16" i="18"/>
  <c r="N16" i="18"/>
  <c r="Q16" i="18" s="1"/>
  <c r="M16" i="18"/>
  <c r="P16" i="18" s="1"/>
  <c r="AT15" i="18"/>
  <c r="AS15" i="18"/>
  <c r="AR15" i="18"/>
  <c r="AQ15" i="18"/>
  <c r="AP15" i="18"/>
  <c r="AO15" i="18"/>
  <c r="AN15" i="18"/>
  <c r="AM15" i="18"/>
  <c r="AJ15" i="18"/>
  <c r="AI15" i="18"/>
  <c r="AF15" i="18"/>
  <c r="AE15" i="18"/>
  <c r="AD15" i="18"/>
  <c r="AB15" i="18"/>
  <c r="AA15" i="18"/>
  <c r="N15" i="18"/>
  <c r="Q15" i="18" s="1"/>
  <c r="M15" i="18"/>
  <c r="P15" i="18" s="1"/>
  <c r="H15" i="18" a="1"/>
  <c r="H15" i="18" s="1"/>
  <c r="I15" i="18" s="1"/>
  <c r="G15" i="18"/>
  <c r="E15" i="18" a="1"/>
  <c r="E15" i="18" s="1"/>
  <c r="C15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S14" i="18"/>
  <c r="Q14" i="18"/>
  <c r="P14" i="18"/>
  <c r="AT13" i="18"/>
  <c r="AR13" i="18"/>
  <c r="AO13" i="18"/>
  <c r="AN13" i="18"/>
  <c r="AL13" i="18"/>
  <c r="AK13" i="18"/>
  <c r="AJ13" i="18"/>
  <c r="AH13" i="18"/>
  <c r="AG13" i="18"/>
  <c r="AF13" i="18"/>
  <c r="AE13" i="18"/>
  <c r="AD13" i="18"/>
  <c r="AB13" i="18"/>
  <c r="AA13" i="18"/>
  <c r="N13" i="18"/>
  <c r="Q13" i="18" s="1"/>
  <c r="M13" i="18"/>
  <c r="P13" i="18" s="1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C12" i="18"/>
  <c r="AB12" i="18"/>
  <c r="AA12" i="18"/>
  <c r="S12" i="18"/>
  <c r="N12" i="18"/>
  <c r="Q12" i="18" s="1"/>
  <c r="M12" i="18"/>
  <c r="P12" i="18" s="1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E11" i="18"/>
  <c r="AB11" i="18"/>
  <c r="AA11" i="18"/>
  <c r="Q11" i="18"/>
  <c r="P11" i="18"/>
  <c r="N11" i="18"/>
  <c r="M11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E10" i="18"/>
  <c r="AD10" i="18"/>
  <c r="AB10" i="18"/>
  <c r="AA10" i="18"/>
  <c r="N10" i="18"/>
  <c r="Q10" i="18" s="1"/>
  <c r="M10" i="18"/>
  <c r="P10" i="18" s="1"/>
  <c r="H10" i="18" a="1"/>
  <c r="H10" i="18" s="1"/>
  <c r="I10" i="18" s="1"/>
  <c r="G10" i="18"/>
  <c r="E10" i="18" a="1"/>
  <c r="E10" i="18" s="1"/>
  <c r="C10" i="18"/>
  <c r="AT9" i="18"/>
  <c r="AS9" i="18"/>
  <c r="AR9" i="18"/>
  <c r="AQ9" i="18"/>
  <c r="AP9" i="18"/>
  <c r="AO9" i="18"/>
  <c r="AN9" i="18"/>
  <c r="AM9" i="18"/>
  <c r="AL9" i="18"/>
  <c r="AK9" i="18"/>
  <c r="AF9" i="18"/>
  <c r="AC9" i="18"/>
  <c r="AB9" i="18"/>
  <c r="S9" i="18"/>
  <c r="Q9" i="18"/>
  <c r="P9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B8" i="18"/>
  <c r="Q8" i="18"/>
  <c r="N8" i="18"/>
  <c r="M8" i="18"/>
  <c r="P8" i="18" s="1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A7" i="18"/>
  <c r="S7" i="18"/>
  <c r="Q7" i="18"/>
  <c r="P7" i="18"/>
  <c r="N7" i="18"/>
  <c r="M7" i="18"/>
  <c r="BJ6" i="18"/>
  <c r="BI6" i="18"/>
  <c r="BH6" i="18"/>
  <c r="BG6" i="18"/>
  <c r="BF6" i="18"/>
  <c r="BE6" i="18"/>
  <c r="BD6" i="18"/>
  <c r="AX6" i="18"/>
  <c r="AW6" i="18"/>
  <c r="AV6" i="18"/>
  <c r="AU6" i="18"/>
  <c r="AS6" i="18"/>
  <c r="BM6" i="18" s="1"/>
  <c r="AR6" i="18"/>
  <c r="BL6" i="18" s="1"/>
  <c r="AQ6" i="18"/>
  <c r="BK6" i="18" s="1"/>
  <c r="AP6" i="18"/>
  <c r="AO6" i="18"/>
  <c r="AN6" i="18"/>
  <c r="AM6" i="18"/>
  <c r="AL6" i="18"/>
  <c r="AK6" i="18"/>
  <c r="AJ6" i="18"/>
  <c r="AI6" i="18"/>
  <c r="BC6" i="18" s="1"/>
  <c r="AH6" i="18"/>
  <c r="BB6" i="18" s="1"/>
  <c r="AG6" i="18"/>
  <c r="BA6" i="18" s="1"/>
  <c r="AF6" i="18"/>
  <c r="AZ6" i="18" s="1"/>
  <c r="AE6" i="18"/>
  <c r="AY6" i="18" s="1"/>
  <c r="AD6" i="18"/>
  <c r="AC6" i="18"/>
  <c r="AB6" i="18"/>
  <c r="AA6" i="18"/>
  <c r="P6" i="18"/>
  <c r="N6" i="18"/>
  <c r="Q6" i="18" s="1"/>
  <c r="M6" i="18"/>
  <c r="N5" i="18"/>
  <c r="Q5" i="18" s="1"/>
  <c r="M5" i="18"/>
  <c r="P5" i="18" s="1"/>
  <c r="H5" i="18" a="1"/>
  <c r="H5" i="18" s="1"/>
  <c r="I5" i="18" s="1"/>
  <c r="G5" i="18"/>
  <c r="E5" i="18" a="1"/>
  <c r="E5" i="18" s="1"/>
  <c r="C5" i="18"/>
  <c r="S54" i="17"/>
  <c r="Q54" i="17"/>
  <c r="P54" i="17"/>
  <c r="N53" i="17"/>
  <c r="Q53" i="17" s="1"/>
  <c r="M53" i="17"/>
  <c r="P53" i="17" s="1"/>
  <c r="S52" i="17"/>
  <c r="N52" i="17"/>
  <c r="Q52" i="17" s="1"/>
  <c r="M52" i="17"/>
  <c r="P52" i="17" s="1"/>
  <c r="N51" i="17"/>
  <c r="Q51" i="17" s="1"/>
  <c r="M51" i="17"/>
  <c r="P51" i="17" s="1"/>
  <c r="N50" i="17"/>
  <c r="Q50" i="17" s="1"/>
  <c r="M50" i="17"/>
  <c r="P50" i="17" s="1"/>
  <c r="H50" i="17" a="1"/>
  <c r="H50" i="17" s="1"/>
  <c r="I50" i="17" s="1"/>
  <c r="G50" i="17"/>
  <c r="E50" i="17" a="1"/>
  <c r="E50" i="17" s="1"/>
  <c r="C50" i="17"/>
  <c r="S49" i="17"/>
  <c r="Q49" i="17"/>
  <c r="P49" i="17"/>
  <c r="N48" i="17"/>
  <c r="Q48" i="17" s="1"/>
  <c r="M48" i="17"/>
  <c r="P48" i="17" s="1"/>
  <c r="S47" i="17"/>
  <c r="Q47" i="17"/>
  <c r="N47" i="17"/>
  <c r="M47" i="17"/>
  <c r="P47" i="17" s="1"/>
  <c r="N46" i="17"/>
  <c r="Q46" i="17" s="1"/>
  <c r="M46" i="17"/>
  <c r="P46" i="17" s="1"/>
  <c r="N45" i="17"/>
  <c r="Q45" i="17" s="1"/>
  <c r="M45" i="17"/>
  <c r="P45" i="17" s="1"/>
  <c r="H45" i="17" a="1"/>
  <c r="H45" i="17" s="1"/>
  <c r="I45" i="17" s="1"/>
  <c r="G45" i="17"/>
  <c r="E45" i="17" a="1"/>
  <c r="E45" i="17" s="1"/>
  <c r="C45" i="17"/>
  <c r="S44" i="17"/>
  <c r="Q44" i="17"/>
  <c r="P44" i="17"/>
  <c r="P43" i="17"/>
  <c r="N43" i="17"/>
  <c r="Q43" i="17" s="1"/>
  <c r="M43" i="17"/>
  <c r="S42" i="17"/>
  <c r="N42" i="17"/>
  <c r="Q42" i="17" s="1"/>
  <c r="M42" i="17"/>
  <c r="P42" i="17" s="1"/>
  <c r="N41" i="17"/>
  <c r="Q41" i="17" s="1"/>
  <c r="M41" i="17"/>
  <c r="P41" i="17" s="1"/>
  <c r="Q40" i="17"/>
  <c r="P40" i="17"/>
  <c r="N40" i="17"/>
  <c r="M40" i="17"/>
  <c r="H40" i="17" a="1"/>
  <c r="H40" i="17" s="1"/>
  <c r="I40" i="17" s="1"/>
  <c r="G40" i="17"/>
  <c r="E40" i="17" a="1"/>
  <c r="E40" i="17" s="1"/>
  <c r="C40" i="17"/>
  <c r="S39" i="17"/>
  <c r="Q39" i="17"/>
  <c r="P39" i="17"/>
  <c r="N38" i="17"/>
  <c r="Q38" i="17" s="1"/>
  <c r="M38" i="17"/>
  <c r="P38" i="17" s="1"/>
  <c r="S37" i="17"/>
  <c r="N37" i="17"/>
  <c r="Q37" i="17" s="1"/>
  <c r="M37" i="17"/>
  <c r="P37" i="17" s="1"/>
  <c r="P36" i="17"/>
  <c r="N36" i="17"/>
  <c r="Q36" i="17" s="1"/>
  <c r="M36" i="17"/>
  <c r="N35" i="17"/>
  <c r="Q35" i="17" s="1"/>
  <c r="M35" i="17"/>
  <c r="P35" i="17" s="1"/>
  <c r="H35" i="17" a="1"/>
  <c r="H35" i="17" s="1"/>
  <c r="I35" i="17" s="1"/>
  <c r="G35" i="17"/>
  <c r="E35" i="17" a="1"/>
  <c r="E35" i="17" s="1"/>
  <c r="C35" i="17"/>
  <c r="S34" i="17"/>
  <c r="Q34" i="17"/>
  <c r="P34" i="17"/>
  <c r="N33" i="17"/>
  <c r="Q33" i="17" s="1"/>
  <c r="M33" i="17"/>
  <c r="P33" i="17" s="1"/>
  <c r="S32" i="17"/>
  <c r="N32" i="17"/>
  <c r="Q32" i="17" s="1"/>
  <c r="M32" i="17"/>
  <c r="P32" i="17" s="1"/>
  <c r="N31" i="17"/>
  <c r="Q31" i="17" s="1"/>
  <c r="M31" i="17"/>
  <c r="P31" i="17" s="1"/>
  <c r="N30" i="17"/>
  <c r="Q30" i="17" s="1"/>
  <c r="M30" i="17"/>
  <c r="P30" i="17" s="1"/>
  <c r="H30" i="17" a="1"/>
  <c r="H30" i="17" s="1"/>
  <c r="I30" i="17" s="1"/>
  <c r="G30" i="17"/>
  <c r="E30" i="17" a="1"/>
  <c r="E30" i="17" s="1"/>
  <c r="C30" i="17"/>
  <c r="S29" i="17"/>
  <c r="Q29" i="17"/>
  <c r="P29" i="17"/>
  <c r="N28" i="17"/>
  <c r="Q28" i="17" s="1"/>
  <c r="M28" i="17"/>
  <c r="P28" i="17" s="1"/>
  <c r="S27" i="17"/>
  <c r="Q27" i="17"/>
  <c r="N27" i="17"/>
  <c r="M27" i="17"/>
  <c r="P27" i="17" s="1"/>
  <c r="N26" i="17"/>
  <c r="Q26" i="17" s="1"/>
  <c r="M26" i="17"/>
  <c r="P26" i="17" s="1"/>
  <c r="AT25" i="17"/>
  <c r="AS25" i="17"/>
  <c r="AR25" i="17"/>
  <c r="AQ25" i="17"/>
  <c r="AP25" i="17"/>
  <c r="AO25" i="17"/>
  <c r="AN25" i="17"/>
  <c r="AM25" i="17"/>
  <c r="AL25" i="17"/>
  <c r="AK25" i="17"/>
  <c r="AJ25" i="17"/>
  <c r="AI25" i="17"/>
  <c r="AF25" i="17"/>
  <c r="AE25" i="17"/>
  <c r="AD25" i="17"/>
  <c r="AC25" i="17"/>
  <c r="AB25" i="17"/>
  <c r="AA25" i="17"/>
  <c r="N25" i="17"/>
  <c r="Q25" i="17" s="1"/>
  <c r="M25" i="17"/>
  <c r="P25" i="17" s="1"/>
  <c r="H25" i="17" a="1"/>
  <c r="H25" i="17" s="1"/>
  <c r="I25" i="17" s="1"/>
  <c r="G25" i="17"/>
  <c r="E25" i="17" a="1"/>
  <c r="E25" i="17" s="1"/>
  <c r="C25" i="17"/>
  <c r="AT24" i="17"/>
  <c r="AS24" i="17"/>
  <c r="AR24" i="17"/>
  <c r="AQ24" i="17"/>
  <c r="AO24" i="17"/>
  <c r="AN24" i="17"/>
  <c r="AM24" i="17"/>
  <c r="AL24" i="17"/>
  <c r="AK24" i="17"/>
  <c r="AJ24" i="17"/>
  <c r="AI24" i="17"/>
  <c r="AH24" i="17"/>
  <c r="AG24" i="17"/>
  <c r="AF24" i="17"/>
  <c r="AE24" i="17"/>
  <c r="AD24" i="17"/>
  <c r="AC24" i="17"/>
  <c r="AB24" i="17"/>
  <c r="AA24" i="17"/>
  <c r="S24" i="17"/>
  <c r="Q24" i="17"/>
  <c r="P24" i="17"/>
  <c r="AT23" i="17"/>
  <c r="AS23" i="17"/>
  <c r="AQ23" i="17"/>
  <c r="AO23" i="17"/>
  <c r="AN23" i="17"/>
  <c r="AM23" i="17"/>
  <c r="AL23" i="17"/>
  <c r="AK23" i="17"/>
  <c r="AJ23" i="17"/>
  <c r="AI23" i="17"/>
  <c r="AH23" i="17"/>
  <c r="AG23" i="17"/>
  <c r="AF23" i="17"/>
  <c r="AE23" i="17"/>
  <c r="AD23" i="17"/>
  <c r="AC23" i="17"/>
  <c r="AB23" i="17"/>
  <c r="AA23" i="17"/>
  <c r="N23" i="17"/>
  <c r="Q23" i="17" s="1"/>
  <c r="M23" i="17"/>
  <c r="P23" i="17" s="1"/>
  <c r="AT22" i="17"/>
  <c r="AS22" i="17"/>
  <c r="AQ22" i="17"/>
  <c r="AP22" i="17"/>
  <c r="AO22" i="17"/>
  <c r="AN22" i="17"/>
  <c r="AM22" i="17"/>
  <c r="AL22" i="17"/>
  <c r="AK22" i="17"/>
  <c r="AJ22" i="17"/>
  <c r="AI22" i="17"/>
  <c r="AF22" i="17"/>
  <c r="AE22" i="17"/>
  <c r="AD22" i="17"/>
  <c r="AC22" i="17"/>
  <c r="AB22" i="17"/>
  <c r="AA22" i="17"/>
  <c r="S22" i="17"/>
  <c r="N22" i="17"/>
  <c r="Q22" i="17" s="1"/>
  <c r="M22" i="17"/>
  <c r="P22" i="17" s="1"/>
  <c r="AT21" i="17"/>
  <c r="AS21" i="17"/>
  <c r="AR21" i="17"/>
  <c r="AQ21" i="17"/>
  <c r="AP21" i="17"/>
  <c r="AO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N21" i="17"/>
  <c r="Q21" i="17" s="1"/>
  <c r="M21" i="17"/>
  <c r="P21" i="17" s="1"/>
  <c r="AT20" i="17"/>
  <c r="AS20" i="17"/>
  <c r="AR20" i="17"/>
  <c r="AQ20" i="17"/>
  <c r="AP20" i="17"/>
  <c r="AN20" i="17"/>
  <c r="AM20" i="17"/>
  <c r="AL20" i="17"/>
  <c r="AK20" i="17"/>
  <c r="AJ20" i="17"/>
  <c r="AI20" i="17"/>
  <c r="AH20" i="17"/>
  <c r="AF20" i="17"/>
  <c r="AE20" i="17"/>
  <c r="AD20" i="17"/>
  <c r="AC20" i="17"/>
  <c r="AB20" i="17"/>
  <c r="AA20" i="17"/>
  <c r="Q20" i="17"/>
  <c r="N20" i="17"/>
  <c r="M20" i="17"/>
  <c r="P20" i="17" s="1"/>
  <c r="H20" i="17" a="1"/>
  <c r="H20" i="17" s="1"/>
  <c r="I20" i="17" s="1"/>
  <c r="G20" i="17"/>
  <c r="E20" i="17" a="1"/>
  <c r="E20" i="17" s="1"/>
  <c r="C20" i="17"/>
  <c r="AT19" i="17"/>
  <c r="AS19" i="17"/>
  <c r="AR19" i="17"/>
  <c r="AQ19" i="17"/>
  <c r="AP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S19" i="17"/>
  <c r="Q19" i="17"/>
  <c r="P19" i="17"/>
  <c r="AT18" i="17"/>
  <c r="AS18" i="17"/>
  <c r="AR18" i="17"/>
  <c r="AQ18" i="17"/>
  <c r="AP18" i="17"/>
  <c r="AO18" i="17"/>
  <c r="AN18" i="17"/>
  <c r="AM18" i="17"/>
  <c r="AL18" i="17"/>
  <c r="AK18" i="17"/>
  <c r="AJ18" i="17"/>
  <c r="AH18" i="17"/>
  <c r="AG18" i="17"/>
  <c r="AF18" i="17"/>
  <c r="AE18" i="17"/>
  <c r="AD18" i="17"/>
  <c r="AC18" i="17"/>
  <c r="AB18" i="17"/>
  <c r="AA18" i="17"/>
  <c r="N18" i="17"/>
  <c r="Q18" i="17" s="1"/>
  <c r="M18" i="17"/>
  <c r="P18" i="17" s="1"/>
  <c r="AT17" i="17"/>
  <c r="AS17" i="17"/>
  <c r="AR17" i="17"/>
  <c r="AQ17" i="17"/>
  <c r="AP17" i="17"/>
  <c r="AO17" i="17"/>
  <c r="AN17" i="17"/>
  <c r="AM17" i="17"/>
  <c r="AL17" i="17"/>
  <c r="AK17" i="17"/>
  <c r="AJ17" i="17"/>
  <c r="AH17" i="17"/>
  <c r="AG17" i="17"/>
  <c r="AF17" i="17"/>
  <c r="AE17" i="17"/>
  <c r="AD17" i="17"/>
  <c r="AC17" i="17"/>
  <c r="AB17" i="17"/>
  <c r="AA17" i="17"/>
  <c r="S17" i="17"/>
  <c r="N17" i="17"/>
  <c r="Q17" i="17" s="1"/>
  <c r="M17" i="17"/>
  <c r="P17" i="17" s="1"/>
  <c r="AT16" i="17"/>
  <c r="AS16" i="17"/>
  <c r="AR16" i="17"/>
  <c r="AQ16" i="17"/>
  <c r="AP16" i="17"/>
  <c r="AO16" i="17"/>
  <c r="AN16" i="17"/>
  <c r="AM16" i="17"/>
  <c r="AL16" i="17"/>
  <c r="AJ16" i="17"/>
  <c r="AH16" i="17"/>
  <c r="AG16" i="17"/>
  <c r="AF16" i="17"/>
  <c r="AE16" i="17"/>
  <c r="AD16" i="17"/>
  <c r="AC16" i="17"/>
  <c r="AB16" i="17"/>
  <c r="AA16" i="17"/>
  <c r="N16" i="17"/>
  <c r="Q16" i="17" s="1"/>
  <c r="M16" i="17"/>
  <c r="P16" i="17" s="1"/>
  <c r="AT15" i="17"/>
  <c r="AS15" i="17"/>
  <c r="AR15" i="17"/>
  <c r="AQ15" i="17"/>
  <c r="AP15" i="17"/>
  <c r="AO15" i="17"/>
  <c r="AN15" i="17"/>
  <c r="AM15" i="17"/>
  <c r="AJ15" i="17"/>
  <c r="AI15" i="17"/>
  <c r="AF15" i="17"/>
  <c r="AE15" i="17"/>
  <c r="AD15" i="17"/>
  <c r="AB15" i="17"/>
  <c r="AA15" i="17"/>
  <c r="N15" i="17"/>
  <c r="Q15" i="17" s="1"/>
  <c r="M15" i="17"/>
  <c r="P15" i="17" s="1"/>
  <c r="H15" i="17" a="1"/>
  <c r="H15" i="17" s="1"/>
  <c r="I15" i="17" s="1"/>
  <c r="G15" i="17"/>
  <c r="E15" i="17" a="1"/>
  <c r="E15" i="17" s="1"/>
  <c r="C15" i="17"/>
  <c r="AT14" i="17"/>
  <c r="AS14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S14" i="17"/>
  <c r="Q14" i="17"/>
  <c r="P14" i="17"/>
  <c r="AT13" i="17"/>
  <c r="AR13" i="17"/>
  <c r="AO13" i="17"/>
  <c r="AN13" i="17"/>
  <c r="AL13" i="17"/>
  <c r="AK13" i="17"/>
  <c r="AJ13" i="17"/>
  <c r="AH13" i="17"/>
  <c r="AG13" i="17"/>
  <c r="AF13" i="17"/>
  <c r="AE13" i="17"/>
  <c r="AD13" i="17"/>
  <c r="AB13" i="17"/>
  <c r="AA13" i="17"/>
  <c r="N13" i="17"/>
  <c r="Q13" i="17" s="1"/>
  <c r="M13" i="17"/>
  <c r="P13" i="17" s="1"/>
  <c r="AT12" i="17"/>
  <c r="AS12" i="17"/>
  <c r="AR12" i="17"/>
  <c r="AQ12" i="17"/>
  <c r="AP12" i="17"/>
  <c r="AO12" i="17"/>
  <c r="AN12" i="17"/>
  <c r="AM12" i="17"/>
  <c r="AL12" i="17"/>
  <c r="AK12" i="17"/>
  <c r="AJ12" i="17"/>
  <c r="AI12" i="17"/>
  <c r="AH12" i="17"/>
  <c r="AG12" i="17"/>
  <c r="AF12" i="17"/>
  <c r="AE12" i="17"/>
  <c r="AC12" i="17"/>
  <c r="AB12" i="17"/>
  <c r="AA12" i="17"/>
  <c r="S12" i="17"/>
  <c r="N12" i="17"/>
  <c r="Q12" i="17" s="1"/>
  <c r="M12" i="17"/>
  <c r="P12" i="17" s="1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E11" i="17"/>
  <c r="AB11" i="17"/>
  <c r="AA11" i="17"/>
  <c r="N11" i="17"/>
  <c r="Q11" i="17" s="1"/>
  <c r="M11" i="17"/>
  <c r="P11" i="17" s="1"/>
  <c r="AT10" i="17"/>
  <c r="AS10" i="17"/>
  <c r="AR10" i="17"/>
  <c r="AQ10" i="17"/>
  <c r="AP10" i="17"/>
  <c r="AO10" i="17"/>
  <c r="AN10" i="17"/>
  <c r="AM10" i="17"/>
  <c r="AL10" i="17"/>
  <c r="AK10" i="17"/>
  <c r="AJ10" i="17"/>
  <c r="AI10" i="17"/>
  <c r="AH10" i="17"/>
  <c r="AG10" i="17"/>
  <c r="AE10" i="17"/>
  <c r="AD10" i="17"/>
  <c r="AB10" i="17"/>
  <c r="AA10" i="17"/>
  <c r="N10" i="17"/>
  <c r="Q10" i="17" s="1"/>
  <c r="M10" i="17"/>
  <c r="P10" i="17" s="1"/>
  <c r="H10" i="17" a="1"/>
  <c r="H10" i="17" s="1"/>
  <c r="I10" i="17" s="1"/>
  <c r="G10" i="17"/>
  <c r="E10" i="17" a="1"/>
  <c r="E10" i="17" s="1"/>
  <c r="C10" i="17"/>
  <c r="AT9" i="17"/>
  <c r="AS9" i="17"/>
  <c r="AR9" i="17"/>
  <c r="AQ9" i="17"/>
  <c r="AP9" i="17"/>
  <c r="AO9" i="17"/>
  <c r="AN9" i="17"/>
  <c r="AM9" i="17"/>
  <c r="AL9" i="17"/>
  <c r="AK9" i="17"/>
  <c r="AF9" i="17"/>
  <c r="AC9" i="17"/>
  <c r="AB9" i="17"/>
  <c r="S9" i="17"/>
  <c r="Q9" i="17"/>
  <c r="P9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B8" i="17"/>
  <c r="Q8" i="17"/>
  <c r="N8" i="17"/>
  <c r="M8" i="17"/>
  <c r="P8" i="17" s="1"/>
  <c r="AT7" i="17"/>
  <c r="AS7" i="17"/>
  <c r="AR7" i="17"/>
  <c r="AQ7" i="17"/>
  <c r="AP7" i="17"/>
  <c r="AO7" i="17"/>
  <c r="AN7" i="17"/>
  <c r="AM7" i="17"/>
  <c r="AL7" i="17"/>
  <c r="AK7" i="17"/>
  <c r="AJ7" i="17"/>
  <c r="AI7" i="17"/>
  <c r="AH7" i="17"/>
  <c r="AG7" i="17"/>
  <c r="AF7" i="17"/>
  <c r="AE7" i="17"/>
  <c r="AD7" i="17"/>
  <c r="AA7" i="17"/>
  <c r="S7" i="17"/>
  <c r="Q7" i="17"/>
  <c r="P7" i="17"/>
  <c r="N7" i="17"/>
  <c r="M7" i="17"/>
  <c r="BJ6" i="17"/>
  <c r="BI6" i="17"/>
  <c r="BH6" i="17"/>
  <c r="BG6" i="17"/>
  <c r="BF6" i="17"/>
  <c r="BE6" i="17"/>
  <c r="BD6" i="17"/>
  <c r="AX6" i="17"/>
  <c r="AW6" i="17"/>
  <c r="AV6" i="17"/>
  <c r="AU6" i="17"/>
  <c r="AS6" i="17"/>
  <c r="BM6" i="17" s="1"/>
  <c r="AR6" i="17"/>
  <c r="BL6" i="17" s="1"/>
  <c r="AQ6" i="17"/>
  <c r="BK6" i="17" s="1"/>
  <c r="AP6" i="17"/>
  <c r="AO6" i="17"/>
  <c r="AN6" i="17"/>
  <c r="AM6" i="17"/>
  <c r="AL6" i="17"/>
  <c r="AK6" i="17"/>
  <c r="AJ6" i="17"/>
  <c r="AI6" i="17"/>
  <c r="BC6" i="17" s="1"/>
  <c r="AH6" i="17"/>
  <c r="BB6" i="17" s="1"/>
  <c r="AG6" i="17"/>
  <c r="BA6" i="17" s="1"/>
  <c r="AF6" i="17"/>
  <c r="AZ6" i="17" s="1"/>
  <c r="AE6" i="17"/>
  <c r="AY6" i="17" s="1"/>
  <c r="AD6" i="17"/>
  <c r="AC6" i="17"/>
  <c r="AB6" i="17"/>
  <c r="AA6" i="17"/>
  <c r="N6" i="17"/>
  <c r="Q6" i="17" s="1"/>
  <c r="M6" i="17"/>
  <c r="P6" i="17" s="1"/>
  <c r="N5" i="17"/>
  <c r="Q5" i="17" s="1"/>
  <c r="M5" i="17"/>
  <c r="P5" i="17" s="1"/>
  <c r="H5" i="17" a="1"/>
  <c r="H5" i="17" s="1"/>
  <c r="I5" i="17" s="1"/>
  <c r="G5" i="17"/>
  <c r="E5" i="17" a="1"/>
  <c r="E5" i="17" s="1"/>
  <c r="C5" i="17"/>
  <c r="N48" i="16"/>
  <c r="Q48" i="16" s="1"/>
  <c r="M48" i="16"/>
  <c r="P48" i="16" s="1"/>
  <c r="N47" i="16"/>
  <c r="Q47" i="16" s="1"/>
  <c r="M47" i="16"/>
  <c r="P47" i="16" s="1"/>
  <c r="N46" i="16"/>
  <c r="Q46" i="16" s="1"/>
  <c r="M46" i="16"/>
  <c r="P46" i="16" s="1"/>
  <c r="N45" i="16"/>
  <c r="Q45" i="16" s="1"/>
  <c r="Q49" i="16" s="1"/>
  <c r="M45" i="16"/>
  <c r="P45" i="16" s="1"/>
  <c r="P49" i="16" s="1"/>
  <c r="H45" i="16" a="1"/>
  <c r="H45" i="16" s="1"/>
  <c r="I45" i="16" s="1"/>
  <c r="S47" i="16" s="1"/>
  <c r="E45" i="16" a="1"/>
  <c r="E45" i="16" s="1"/>
  <c r="G45" i="16" s="1"/>
  <c r="C45" i="16"/>
  <c r="N43" i="16"/>
  <c r="Q43" i="16" s="1"/>
  <c r="M43" i="16"/>
  <c r="P43" i="16" s="1"/>
  <c r="Q42" i="16"/>
  <c r="N42" i="16"/>
  <c r="M42" i="16"/>
  <c r="P42" i="16" s="1"/>
  <c r="N41" i="16"/>
  <c r="Q41" i="16" s="1"/>
  <c r="M41" i="16"/>
  <c r="P41" i="16" s="1"/>
  <c r="M40" i="16"/>
  <c r="P40" i="16" s="1"/>
  <c r="P44" i="16" s="1"/>
  <c r="H40" i="16" a="1"/>
  <c r="H40" i="16" s="1"/>
  <c r="I40" i="16" s="1"/>
  <c r="E40" i="16" a="1"/>
  <c r="E40" i="16" s="1"/>
  <c r="G40" i="16" s="1"/>
  <c r="N40" i="16" s="1"/>
  <c r="Q40" i="16" s="1"/>
  <c r="C40" i="16"/>
  <c r="N33" i="16"/>
  <c r="Q33" i="16" s="1"/>
  <c r="M33" i="16"/>
  <c r="P33" i="16" s="1"/>
  <c r="N32" i="16"/>
  <c r="Q32" i="16" s="1"/>
  <c r="M32" i="16"/>
  <c r="P32" i="16" s="1"/>
  <c r="N31" i="16"/>
  <c r="Q31" i="16" s="1"/>
  <c r="M31" i="16"/>
  <c r="P31" i="16" s="1"/>
  <c r="N30" i="16"/>
  <c r="Q30" i="16" s="1"/>
  <c r="Q34" i="16" s="1"/>
  <c r="M30" i="16"/>
  <c r="P30" i="16" s="1"/>
  <c r="P34" i="16" s="1"/>
  <c r="H30" i="16" a="1"/>
  <c r="H30" i="16" s="1"/>
  <c r="I30" i="16" s="1"/>
  <c r="S32" i="16" s="1"/>
  <c r="E30" i="16" a="1"/>
  <c r="E30" i="16" s="1"/>
  <c r="G30" i="16" s="1"/>
  <c r="C30" i="16"/>
  <c r="N28" i="16"/>
  <c r="Q28" i="16" s="1"/>
  <c r="M28" i="16"/>
  <c r="P28" i="16" s="1"/>
  <c r="Q27" i="16"/>
  <c r="N27" i="16"/>
  <c r="M27" i="16"/>
  <c r="P27" i="16" s="1"/>
  <c r="N26" i="16"/>
  <c r="Q26" i="16" s="1"/>
  <c r="M26" i="16"/>
  <c r="P26" i="16" s="1"/>
  <c r="M25" i="16"/>
  <c r="P25" i="16" s="1"/>
  <c r="P29" i="16" s="1"/>
  <c r="H25" i="16" a="1"/>
  <c r="H25" i="16" s="1"/>
  <c r="I25" i="16" s="1"/>
  <c r="S27" i="16" s="1"/>
  <c r="E25" i="16" a="1"/>
  <c r="E25" i="16" s="1"/>
  <c r="G25" i="16" s="1"/>
  <c r="N25" i="16" s="1"/>
  <c r="Q25" i="16" s="1"/>
  <c r="C25" i="16"/>
  <c r="Q13" i="16"/>
  <c r="N13" i="16"/>
  <c r="M13" i="16"/>
  <c r="P13" i="16" s="1"/>
  <c r="N12" i="16"/>
  <c r="Q12" i="16" s="1"/>
  <c r="M12" i="16"/>
  <c r="P12" i="16" s="1"/>
  <c r="P11" i="16"/>
  <c r="N11" i="16"/>
  <c r="Q11" i="16" s="1"/>
  <c r="M11" i="16"/>
  <c r="N10" i="16"/>
  <c r="Q10" i="16" s="1"/>
  <c r="Q14" i="16" s="1"/>
  <c r="M10" i="16"/>
  <c r="P10" i="16" s="1"/>
  <c r="P14" i="16" s="1"/>
  <c r="H10" i="16" a="1"/>
  <c r="H10" i="16" s="1"/>
  <c r="I10" i="16" s="1"/>
  <c r="S12" i="16" s="1"/>
  <c r="E10" i="16" a="1"/>
  <c r="E10" i="16" s="1"/>
  <c r="G10" i="16" s="1"/>
  <c r="C10" i="16"/>
  <c r="Q8" i="16"/>
  <c r="P8" i="16"/>
  <c r="N8" i="16"/>
  <c r="M8" i="16"/>
  <c r="N7" i="16"/>
  <c r="Q7" i="16" s="1"/>
  <c r="M7" i="16"/>
  <c r="P7" i="16" s="1"/>
  <c r="N6" i="16"/>
  <c r="Q6" i="16" s="1"/>
  <c r="M6" i="16"/>
  <c r="P6" i="16" s="1"/>
  <c r="N5" i="16"/>
  <c r="Q5" i="16" s="1"/>
  <c r="Q9" i="16" s="1"/>
  <c r="M5" i="16"/>
  <c r="P5" i="16" s="1"/>
  <c r="P9" i="16" s="1"/>
  <c r="H5" i="16" a="1"/>
  <c r="H5" i="16" s="1"/>
  <c r="I5" i="16" s="1"/>
  <c r="S7" i="16" s="1"/>
  <c r="E5" i="16" a="1"/>
  <c r="E5" i="16" s="1"/>
  <c r="G5" i="16" s="1"/>
  <c r="C5" i="16"/>
  <c r="S54" i="16"/>
  <c r="Q54" i="16"/>
  <c r="P54" i="16"/>
  <c r="N53" i="16"/>
  <c r="Q53" i="16" s="1"/>
  <c r="M53" i="16"/>
  <c r="P53" i="16" s="1"/>
  <c r="S52" i="16"/>
  <c r="N52" i="16"/>
  <c r="Q52" i="16" s="1"/>
  <c r="M52" i="16"/>
  <c r="P52" i="16" s="1"/>
  <c r="N51" i="16"/>
  <c r="Q51" i="16" s="1"/>
  <c r="M51" i="16"/>
  <c r="P51" i="16" s="1"/>
  <c r="P50" i="16"/>
  <c r="N50" i="16"/>
  <c r="Q50" i="16" s="1"/>
  <c r="M50" i="16"/>
  <c r="H50" i="16" a="1"/>
  <c r="H50" i="16" s="1"/>
  <c r="I50" i="16" s="1"/>
  <c r="G50" i="16"/>
  <c r="E50" i="16" a="1"/>
  <c r="E50" i="16" s="1"/>
  <c r="C50" i="16"/>
  <c r="S39" i="16"/>
  <c r="Q39" i="16"/>
  <c r="P39" i="16"/>
  <c r="P38" i="16"/>
  <c r="N38" i="16"/>
  <c r="Q38" i="16" s="1"/>
  <c r="M38" i="16"/>
  <c r="S37" i="16"/>
  <c r="Q37" i="16"/>
  <c r="N37" i="16"/>
  <c r="M37" i="16"/>
  <c r="P37" i="16" s="1"/>
  <c r="P36" i="16"/>
  <c r="N36" i="16"/>
  <c r="Q36" i="16" s="1"/>
  <c r="M36" i="16"/>
  <c r="N35" i="16"/>
  <c r="Q35" i="16" s="1"/>
  <c r="M35" i="16"/>
  <c r="P35" i="16" s="1"/>
  <c r="H35" i="16" a="1"/>
  <c r="H35" i="16" s="1"/>
  <c r="I35" i="16" s="1"/>
  <c r="G35" i="16"/>
  <c r="E35" i="16" a="1"/>
  <c r="E35" i="16" s="1"/>
  <c r="C35" i="16"/>
  <c r="AT25" i="16"/>
  <c r="AS25" i="16"/>
  <c r="AR25" i="16"/>
  <c r="AQ25" i="16"/>
  <c r="AP25" i="16"/>
  <c r="AO25" i="16"/>
  <c r="AN25" i="16"/>
  <c r="AM25" i="16"/>
  <c r="AL25" i="16"/>
  <c r="AK25" i="16"/>
  <c r="AJ25" i="16"/>
  <c r="AI25" i="16"/>
  <c r="AF25" i="16"/>
  <c r="AE25" i="16"/>
  <c r="AD25" i="16"/>
  <c r="AC25" i="16"/>
  <c r="AB25" i="16"/>
  <c r="AA25" i="16"/>
  <c r="AT24" i="16"/>
  <c r="AS24" i="16"/>
  <c r="AR24" i="16"/>
  <c r="AQ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S24" i="16"/>
  <c r="Q24" i="16"/>
  <c r="P24" i="16"/>
  <c r="AT23" i="16"/>
  <c r="AS23" i="16"/>
  <c r="AQ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Q23" i="16"/>
  <c r="P23" i="16"/>
  <c r="N23" i="16"/>
  <c r="M23" i="16"/>
  <c r="AT22" i="16"/>
  <c r="AS22" i="16"/>
  <c r="AQ22" i="16"/>
  <c r="AP22" i="16"/>
  <c r="AO22" i="16"/>
  <c r="AN22" i="16"/>
  <c r="AM22" i="16"/>
  <c r="AL22" i="16"/>
  <c r="AK22" i="16"/>
  <c r="AJ22" i="16"/>
  <c r="AI22" i="16"/>
  <c r="AF22" i="16"/>
  <c r="AE22" i="16"/>
  <c r="AD22" i="16"/>
  <c r="AC22" i="16"/>
  <c r="AB22" i="16"/>
  <c r="AA22" i="16"/>
  <c r="S22" i="16"/>
  <c r="N22" i="16"/>
  <c r="Q22" i="16" s="1"/>
  <c r="M22" i="16"/>
  <c r="P22" i="16" s="1"/>
  <c r="AT21" i="16"/>
  <c r="AS21" i="16"/>
  <c r="AR21" i="16"/>
  <c r="AQ21" i="16"/>
  <c r="AP21" i="16"/>
  <c r="AO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N21" i="16"/>
  <c r="Q21" i="16" s="1"/>
  <c r="M21" i="16"/>
  <c r="P21" i="16" s="1"/>
  <c r="AT20" i="16"/>
  <c r="AS20" i="16"/>
  <c r="AR20" i="16"/>
  <c r="AQ20" i="16"/>
  <c r="AP20" i="16"/>
  <c r="AN20" i="16"/>
  <c r="AM20" i="16"/>
  <c r="AL20" i="16"/>
  <c r="AK20" i="16"/>
  <c r="AJ20" i="16"/>
  <c r="AI20" i="16"/>
  <c r="AH20" i="16"/>
  <c r="AF20" i="16"/>
  <c r="AE20" i="16"/>
  <c r="AD20" i="16"/>
  <c r="AC20" i="16"/>
  <c r="AB20" i="16"/>
  <c r="AA20" i="16"/>
  <c r="Q20" i="16"/>
  <c r="N20" i="16"/>
  <c r="M20" i="16"/>
  <c r="P20" i="16" s="1"/>
  <c r="H20" i="16" a="1"/>
  <c r="H20" i="16" s="1"/>
  <c r="I20" i="16" s="1"/>
  <c r="G20" i="16"/>
  <c r="E20" i="16" a="1"/>
  <c r="E20" i="16" s="1"/>
  <c r="C20" i="16"/>
  <c r="AT19" i="16"/>
  <c r="AS19" i="16"/>
  <c r="AR19" i="16"/>
  <c r="AQ19" i="16"/>
  <c r="AP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AT18" i="16"/>
  <c r="AS18" i="16"/>
  <c r="AR18" i="16"/>
  <c r="AQ18" i="16"/>
  <c r="AP18" i="16"/>
  <c r="AO18" i="16"/>
  <c r="AN18" i="16"/>
  <c r="AM18" i="16"/>
  <c r="AL18" i="16"/>
  <c r="AK18" i="16"/>
  <c r="AJ18" i="16"/>
  <c r="AH18" i="16"/>
  <c r="AG18" i="16"/>
  <c r="AF18" i="16"/>
  <c r="AE18" i="16"/>
  <c r="AD18" i="16"/>
  <c r="AC18" i="16"/>
  <c r="AB18" i="16"/>
  <c r="AA18" i="16"/>
  <c r="N18" i="16"/>
  <c r="Q18" i="16" s="1"/>
  <c r="M18" i="16"/>
  <c r="P18" i="16" s="1"/>
  <c r="AT17" i="16"/>
  <c r="AS17" i="16"/>
  <c r="AR17" i="16"/>
  <c r="AQ17" i="16"/>
  <c r="AP17" i="16"/>
  <c r="AO17" i="16"/>
  <c r="AN17" i="16"/>
  <c r="AM17" i="16"/>
  <c r="AL17" i="16"/>
  <c r="AK17" i="16"/>
  <c r="AJ17" i="16"/>
  <c r="AH17" i="16"/>
  <c r="AG17" i="16"/>
  <c r="AF17" i="16"/>
  <c r="AE17" i="16"/>
  <c r="AD17" i="16"/>
  <c r="AC17" i="16"/>
  <c r="AB17" i="16"/>
  <c r="AA17" i="16"/>
  <c r="N17" i="16"/>
  <c r="Q17" i="16" s="1"/>
  <c r="M17" i="16"/>
  <c r="P17" i="16" s="1"/>
  <c r="AT16" i="16"/>
  <c r="AS16" i="16"/>
  <c r="AR16" i="16"/>
  <c r="AQ16" i="16"/>
  <c r="AP16" i="16"/>
  <c r="AO16" i="16"/>
  <c r="AN16" i="16"/>
  <c r="AM16" i="16"/>
  <c r="AL16" i="16"/>
  <c r="AJ16" i="16"/>
  <c r="AH16" i="16"/>
  <c r="AG16" i="16"/>
  <c r="AF16" i="16"/>
  <c r="AE16" i="16"/>
  <c r="AD16" i="16"/>
  <c r="AC16" i="16"/>
  <c r="AB16" i="16"/>
  <c r="AA16" i="16"/>
  <c r="N16" i="16"/>
  <c r="Q16" i="16" s="1"/>
  <c r="M16" i="16"/>
  <c r="P16" i="16" s="1"/>
  <c r="AT15" i="16"/>
  <c r="AS15" i="16"/>
  <c r="AR15" i="16"/>
  <c r="AQ15" i="16"/>
  <c r="AP15" i="16"/>
  <c r="AO15" i="16"/>
  <c r="AN15" i="16"/>
  <c r="AM15" i="16"/>
  <c r="AJ15" i="16"/>
  <c r="AI15" i="16"/>
  <c r="AF15" i="16"/>
  <c r="AE15" i="16"/>
  <c r="AD15" i="16"/>
  <c r="AB15" i="16"/>
  <c r="AA15" i="16"/>
  <c r="N15" i="16"/>
  <c r="Q15" i="16" s="1"/>
  <c r="Q19" i="16" s="1"/>
  <c r="M15" i="16"/>
  <c r="P15" i="16" s="1"/>
  <c r="P19" i="16" s="1"/>
  <c r="H15" i="16" a="1"/>
  <c r="H15" i="16" s="1"/>
  <c r="I15" i="16" s="1"/>
  <c r="E15" i="16" a="1"/>
  <c r="E15" i="16" s="1"/>
  <c r="G15" i="16" s="1"/>
  <c r="C15" i="16"/>
  <c r="AT14" i="16"/>
  <c r="AS14" i="16"/>
  <c r="AR14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AT13" i="16"/>
  <c r="AR13" i="16"/>
  <c r="AO13" i="16"/>
  <c r="AN13" i="16"/>
  <c r="AL13" i="16"/>
  <c r="AK13" i="16"/>
  <c r="AJ13" i="16"/>
  <c r="AH13" i="16"/>
  <c r="AG13" i="16"/>
  <c r="AF13" i="16"/>
  <c r="AE13" i="16"/>
  <c r="AD13" i="16"/>
  <c r="AB13" i="16"/>
  <c r="AA13" i="16"/>
  <c r="AT12" i="16"/>
  <c r="AS12" i="16"/>
  <c r="AR12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C12" i="16"/>
  <c r="AB12" i="16"/>
  <c r="AA12" i="16"/>
  <c r="AT11" i="16"/>
  <c r="AS11" i="16"/>
  <c r="AR11" i="16"/>
  <c r="AQ11" i="16"/>
  <c r="AP11" i="16"/>
  <c r="AO11" i="16"/>
  <c r="AN11" i="16"/>
  <c r="AM11" i="16"/>
  <c r="AL11" i="16"/>
  <c r="AK11" i="16"/>
  <c r="AJ11" i="16"/>
  <c r="AI11" i="16"/>
  <c r="AH11" i="16"/>
  <c r="AG11" i="16"/>
  <c r="AE11" i="16"/>
  <c r="AB11" i="16"/>
  <c r="AA11" i="16"/>
  <c r="AT10" i="16"/>
  <c r="AS10" i="16"/>
  <c r="AR10" i="16"/>
  <c r="AQ10" i="16"/>
  <c r="AP10" i="16"/>
  <c r="AO10" i="16"/>
  <c r="AN10" i="16"/>
  <c r="AM10" i="16"/>
  <c r="AL10" i="16"/>
  <c r="AK10" i="16"/>
  <c r="AJ10" i="16"/>
  <c r="AI10" i="16"/>
  <c r="AH10" i="16"/>
  <c r="AG10" i="16"/>
  <c r="AE10" i="16"/>
  <c r="AD10" i="16"/>
  <c r="AB10" i="16"/>
  <c r="AA10" i="16"/>
  <c r="AT9" i="16"/>
  <c r="AS9" i="16"/>
  <c r="AR9" i="16"/>
  <c r="AQ9" i="16"/>
  <c r="AP9" i="16"/>
  <c r="AO9" i="16"/>
  <c r="AN9" i="16"/>
  <c r="AM9" i="16"/>
  <c r="AL9" i="16"/>
  <c r="AK9" i="16"/>
  <c r="AF9" i="16"/>
  <c r="AC9" i="16"/>
  <c r="AB9" i="16"/>
  <c r="AT8" i="16"/>
  <c r="AS8" i="16"/>
  <c r="AR8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B8" i="16"/>
  <c r="AT7" i="16"/>
  <c r="AS7" i="16"/>
  <c r="AR7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A7" i="16"/>
  <c r="BJ6" i="16"/>
  <c r="BG6" i="16"/>
  <c r="BD6" i="16"/>
  <c r="AX6" i="16"/>
  <c r="AU6" i="16"/>
  <c r="AS6" i="16"/>
  <c r="BM6" i="16" s="1"/>
  <c r="AR6" i="16"/>
  <c r="BL6" i="16" s="1"/>
  <c r="AQ6" i="16"/>
  <c r="BK6" i="16" s="1"/>
  <c r="AP6" i="16"/>
  <c r="AO6" i="16"/>
  <c r="BI6" i="16" s="1"/>
  <c r="AN6" i="16"/>
  <c r="BH6" i="16" s="1"/>
  <c r="AM6" i="16"/>
  <c r="AL6" i="16"/>
  <c r="BF6" i="16" s="1"/>
  <c r="AK6" i="16"/>
  <c r="BE6" i="16" s="1"/>
  <c r="AJ6" i="16"/>
  <c r="AI6" i="16"/>
  <c r="BC6" i="16" s="1"/>
  <c r="AH6" i="16"/>
  <c r="BB6" i="16" s="1"/>
  <c r="AG6" i="16"/>
  <c r="BA6" i="16" s="1"/>
  <c r="AF6" i="16"/>
  <c r="AZ6" i="16" s="1"/>
  <c r="AE6" i="16"/>
  <c r="AY6" i="16" s="1"/>
  <c r="AD6" i="16"/>
  <c r="AC6" i="16"/>
  <c r="AW6" i="16" s="1"/>
  <c r="AB6" i="16"/>
  <c r="AV6" i="16" s="1"/>
  <c r="AA6" i="16"/>
  <c r="S54" i="13"/>
  <c r="Q54" i="13"/>
  <c r="P54" i="13"/>
  <c r="N53" i="13"/>
  <c r="Q53" i="13" s="1"/>
  <c r="M53" i="13"/>
  <c r="P53" i="13" s="1"/>
  <c r="S52" i="13"/>
  <c r="N52" i="13"/>
  <c r="Q52" i="13" s="1"/>
  <c r="M52" i="13"/>
  <c r="P52" i="13" s="1"/>
  <c r="N51" i="13"/>
  <c r="Q51" i="13" s="1"/>
  <c r="M51" i="13"/>
  <c r="P51" i="13" s="1"/>
  <c r="N50" i="13"/>
  <c r="Q50" i="13" s="1"/>
  <c r="M50" i="13"/>
  <c r="P50" i="13" s="1"/>
  <c r="H50" i="13" a="1"/>
  <c r="H50" i="13" s="1"/>
  <c r="I50" i="13" s="1"/>
  <c r="G50" i="13"/>
  <c r="E50" i="13" a="1"/>
  <c r="E50" i="13" s="1"/>
  <c r="C50" i="13"/>
  <c r="S49" i="13"/>
  <c r="Q49" i="13"/>
  <c r="P49" i="13"/>
  <c r="N48" i="13"/>
  <c r="Q48" i="13" s="1"/>
  <c r="M48" i="13"/>
  <c r="P48" i="13" s="1"/>
  <c r="S47" i="13"/>
  <c r="Q47" i="13"/>
  <c r="N47" i="13"/>
  <c r="M47" i="13"/>
  <c r="P47" i="13" s="1"/>
  <c r="N46" i="13"/>
  <c r="Q46" i="13" s="1"/>
  <c r="M46" i="13"/>
  <c r="P46" i="13" s="1"/>
  <c r="N45" i="13"/>
  <c r="Q45" i="13" s="1"/>
  <c r="M45" i="13"/>
  <c r="P45" i="13" s="1"/>
  <c r="H45" i="13" a="1"/>
  <c r="H45" i="13" s="1"/>
  <c r="I45" i="13" s="1"/>
  <c r="G45" i="13"/>
  <c r="E45" i="13" a="1"/>
  <c r="E45" i="13" s="1"/>
  <c r="C45" i="13"/>
  <c r="S44" i="13"/>
  <c r="Q44" i="13"/>
  <c r="P44" i="13"/>
  <c r="P43" i="13"/>
  <c r="N43" i="13"/>
  <c r="Q43" i="13" s="1"/>
  <c r="M43" i="13"/>
  <c r="S42" i="13"/>
  <c r="N42" i="13"/>
  <c r="Q42" i="13" s="1"/>
  <c r="M42" i="13"/>
  <c r="P42" i="13" s="1"/>
  <c r="N41" i="13"/>
  <c r="Q41" i="13" s="1"/>
  <c r="M41" i="13"/>
  <c r="P41" i="13" s="1"/>
  <c r="Q40" i="13"/>
  <c r="P40" i="13"/>
  <c r="N40" i="13"/>
  <c r="M40" i="13"/>
  <c r="H40" i="13" a="1"/>
  <c r="H40" i="13" s="1"/>
  <c r="I40" i="13" s="1"/>
  <c r="G40" i="13"/>
  <c r="E40" i="13" a="1"/>
  <c r="E40" i="13" s="1"/>
  <c r="C40" i="13"/>
  <c r="S39" i="13"/>
  <c r="Q39" i="13"/>
  <c r="P39" i="13"/>
  <c r="N38" i="13"/>
  <c r="Q38" i="13" s="1"/>
  <c r="M38" i="13"/>
  <c r="P38" i="13" s="1"/>
  <c r="S37" i="13"/>
  <c r="N37" i="13"/>
  <c r="Q37" i="13" s="1"/>
  <c r="M37" i="13"/>
  <c r="P37" i="13" s="1"/>
  <c r="P36" i="13"/>
  <c r="N36" i="13"/>
  <c r="Q36" i="13" s="1"/>
  <c r="M36" i="13"/>
  <c r="N35" i="13"/>
  <c r="Q35" i="13" s="1"/>
  <c r="M35" i="13"/>
  <c r="P35" i="13" s="1"/>
  <c r="H35" i="13" a="1"/>
  <c r="H35" i="13" s="1"/>
  <c r="I35" i="13" s="1"/>
  <c r="G35" i="13"/>
  <c r="E35" i="13" a="1"/>
  <c r="E35" i="13" s="1"/>
  <c r="C35" i="13"/>
  <c r="S34" i="13"/>
  <c r="Q34" i="13"/>
  <c r="P34" i="13"/>
  <c r="P33" i="13"/>
  <c r="N33" i="13"/>
  <c r="Q33" i="13" s="1"/>
  <c r="M33" i="13"/>
  <c r="S32" i="13"/>
  <c r="N32" i="13"/>
  <c r="Q32" i="13" s="1"/>
  <c r="M32" i="13"/>
  <c r="P32" i="13" s="1"/>
  <c r="N31" i="13"/>
  <c r="Q31" i="13" s="1"/>
  <c r="M31" i="13"/>
  <c r="P31" i="13" s="1"/>
  <c r="Q30" i="13"/>
  <c r="N30" i="13"/>
  <c r="M30" i="13"/>
  <c r="P30" i="13" s="1"/>
  <c r="H30" i="13" a="1"/>
  <c r="H30" i="13" s="1"/>
  <c r="I30" i="13" s="1"/>
  <c r="G30" i="13"/>
  <c r="E30" i="13" a="1"/>
  <c r="E30" i="13" s="1"/>
  <c r="C30" i="13"/>
  <c r="S29" i="13"/>
  <c r="Q29" i="13"/>
  <c r="P29" i="13"/>
  <c r="N28" i="13"/>
  <c r="Q28" i="13" s="1"/>
  <c r="M28" i="13"/>
  <c r="P28" i="13" s="1"/>
  <c r="S27" i="13"/>
  <c r="Q27" i="13"/>
  <c r="N27" i="13"/>
  <c r="M27" i="13"/>
  <c r="P27" i="13" s="1"/>
  <c r="P26" i="13"/>
  <c r="N26" i="13"/>
  <c r="Q26" i="13" s="1"/>
  <c r="M26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F25" i="13"/>
  <c r="AE25" i="13"/>
  <c r="AD25" i="13"/>
  <c r="AC25" i="13"/>
  <c r="AB25" i="13"/>
  <c r="AA25" i="13"/>
  <c r="N25" i="13"/>
  <c r="Q25" i="13" s="1"/>
  <c r="M25" i="13"/>
  <c r="P25" i="13" s="1"/>
  <c r="H25" i="13" a="1"/>
  <c r="H25" i="13" s="1"/>
  <c r="I25" i="13" s="1"/>
  <c r="G25" i="13"/>
  <c r="E25" i="13" a="1"/>
  <c r="E25" i="13" s="1"/>
  <c r="C25" i="13"/>
  <c r="AT24" i="13"/>
  <c r="AS24" i="13"/>
  <c r="AR24" i="13"/>
  <c r="AQ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S24" i="13"/>
  <c r="Q24" i="13"/>
  <c r="P24" i="13"/>
  <c r="AT23" i="13"/>
  <c r="AS23" i="13"/>
  <c r="AQ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Q23" i="13"/>
  <c r="N23" i="13"/>
  <c r="M23" i="13"/>
  <c r="P23" i="13" s="1"/>
  <c r="AT22" i="13"/>
  <c r="AS22" i="13"/>
  <c r="AQ22" i="13"/>
  <c r="AP22" i="13"/>
  <c r="AO22" i="13"/>
  <c r="AN22" i="13"/>
  <c r="AM22" i="13"/>
  <c r="AL22" i="13"/>
  <c r="AK22" i="13"/>
  <c r="AJ22" i="13"/>
  <c r="AI22" i="13"/>
  <c r="AF22" i="13"/>
  <c r="AE22" i="13"/>
  <c r="AD22" i="13"/>
  <c r="AC22" i="13"/>
  <c r="AB22" i="13"/>
  <c r="AA22" i="13"/>
  <c r="S22" i="13"/>
  <c r="N22" i="13"/>
  <c r="Q22" i="13" s="1"/>
  <c r="M22" i="13"/>
  <c r="P22" i="13" s="1"/>
  <c r="AT21" i="13"/>
  <c r="AS21" i="13"/>
  <c r="AR21" i="13"/>
  <c r="AQ21" i="13"/>
  <c r="AP21" i="13"/>
  <c r="AO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N21" i="13"/>
  <c r="Q21" i="13" s="1"/>
  <c r="M21" i="13"/>
  <c r="P21" i="13" s="1"/>
  <c r="AT20" i="13"/>
  <c r="AS20" i="13"/>
  <c r="AR20" i="13"/>
  <c r="AQ20" i="13"/>
  <c r="AP20" i="13"/>
  <c r="AN20" i="13"/>
  <c r="AM20" i="13"/>
  <c r="AL20" i="13"/>
  <c r="AK20" i="13"/>
  <c r="AJ20" i="13"/>
  <c r="AI20" i="13"/>
  <c r="AH20" i="13"/>
  <c r="AF20" i="13"/>
  <c r="AE20" i="13"/>
  <c r="AD20" i="13"/>
  <c r="AC20" i="13"/>
  <c r="AB20" i="13"/>
  <c r="AA20" i="13"/>
  <c r="Q20" i="13"/>
  <c r="N20" i="13"/>
  <c r="M20" i="13"/>
  <c r="P20" i="13" s="1"/>
  <c r="H20" i="13"/>
  <c r="I20" i="13" s="1"/>
  <c r="H20" i="13" a="1"/>
  <c r="G20" i="13"/>
  <c r="E20" i="13" a="1"/>
  <c r="E20" i="13" s="1"/>
  <c r="C20" i="13"/>
  <c r="AT19" i="13"/>
  <c r="AS19" i="13"/>
  <c r="AR19" i="13"/>
  <c r="AQ19" i="13"/>
  <c r="AP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S19" i="13"/>
  <c r="Q19" i="13"/>
  <c r="P19" i="13"/>
  <c r="AT18" i="13"/>
  <c r="AS18" i="13"/>
  <c r="AR18" i="13"/>
  <c r="AQ18" i="13"/>
  <c r="AP18" i="13"/>
  <c r="AO18" i="13"/>
  <c r="AN18" i="13"/>
  <c r="AM18" i="13"/>
  <c r="AL18" i="13"/>
  <c r="AK18" i="13"/>
  <c r="AJ18" i="13"/>
  <c r="AH18" i="13"/>
  <c r="AG18" i="13"/>
  <c r="AF18" i="13"/>
  <c r="AE18" i="13"/>
  <c r="AD18" i="13"/>
  <c r="AC18" i="13"/>
  <c r="AB18" i="13"/>
  <c r="AA18" i="13"/>
  <c r="N18" i="13"/>
  <c r="Q18" i="13" s="1"/>
  <c r="M18" i="13"/>
  <c r="P18" i="13" s="1"/>
  <c r="AT17" i="13"/>
  <c r="AS17" i="13"/>
  <c r="AR17" i="13"/>
  <c r="AQ17" i="13"/>
  <c r="AP17" i="13"/>
  <c r="AO17" i="13"/>
  <c r="AN17" i="13"/>
  <c r="AM17" i="13"/>
  <c r="AL17" i="13"/>
  <c r="AK17" i="13"/>
  <c r="AJ17" i="13"/>
  <c r="AH17" i="13"/>
  <c r="AG17" i="13"/>
  <c r="AF17" i="13"/>
  <c r="AE17" i="13"/>
  <c r="AD17" i="13"/>
  <c r="AC17" i="13"/>
  <c r="AB17" i="13"/>
  <c r="AA17" i="13"/>
  <c r="S17" i="13"/>
  <c r="N17" i="13"/>
  <c r="Q17" i="13" s="1"/>
  <c r="M17" i="13"/>
  <c r="P17" i="13" s="1"/>
  <c r="AT16" i="13"/>
  <c r="AS16" i="13"/>
  <c r="AR16" i="13"/>
  <c r="AQ16" i="13"/>
  <c r="AP16" i="13"/>
  <c r="AO16" i="13"/>
  <c r="AN16" i="13"/>
  <c r="AM16" i="13"/>
  <c r="AL16" i="13"/>
  <c r="AJ16" i="13"/>
  <c r="AH16" i="13"/>
  <c r="AG16" i="13"/>
  <c r="AF16" i="13"/>
  <c r="AE16" i="13"/>
  <c r="AD16" i="13"/>
  <c r="AC16" i="13"/>
  <c r="AB16" i="13"/>
  <c r="AA16" i="13"/>
  <c r="N16" i="13"/>
  <c r="Q16" i="13" s="1"/>
  <c r="M16" i="13"/>
  <c r="P16" i="13" s="1"/>
  <c r="AT15" i="13"/>
  <c r="AS15" i="13"/>
  <c r="AR15" i="13"/>
  <c r="AQ15" i="13"/>
  <c r="AP15" i="13"/>
  <c r="AO15" i="13"/>
  <c r="AN15" i="13"/>
  <c r="AM15" i="13"/>
  <c r="AJ15" i="13"/>
  <c r="AI15" i="13"/>
  <c r="AF15" i="13"/>
  <c r="AE15" i="13"/>
  <c r="AD15" i="13"/>
  <c r="AB15" i="13"/>
  <c r="AA15" i="13"/>
  <c r="N15" i="13"/>
  <c r="Q15" i="13" s="1"/>
  <c r="M15" i="13"/>
  <c r="P15" i="13" s="1"/>
  <c r="H15" i="13" a="1"/>
  <c r="H15" i="13" s="1"/>
  <c r="I15" i="13" s="1"/>
  <c r="G15" i="13"/>
  <c r="E15" i="13" a="1"/>
  <c r="E15" i="13" s="1"/>
  <c r="C15" i="13"/>
  <c r="AT14" i="13"/>
  <c r="AS14" i="13"/>
  <c r="AR14" i="13"/>
  <c r="AQ14" i="13"/>
  <c r="AP14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S14" i="13"/>
  <c r="Q14" i="13"/>
  <c r="P14" i="13"/>
  <c r="AT13" i="13"/>
  <c r="AR13" i="13"/>
  <c r="AO13" i="13"/>
  <c r="AN13" i="13"/>
  <c r="AL13" i="13"/>
  <c r="AK13" i="13"/>
  <c r="AJ13" i="13"/>
  <c r="AH13" i="13"/>
  <c r="AG13" i="13"/>
  <c r="AF13" i="13"/>
  <c r="AE13" i="13"/>
  <c r="AD13" i="13"/>
  <c r="AB13" i="13"/>
  <c r="AA13" i="13"/>
  <c r="N13" i="13"/>
  <c r="Q13" i="13" s="1"/>
  <c r="M13" i="13"/>
  <c r="P13" i="13" s="1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C12" i="13"/>
  <c r="AB12" i="13"/>
  <c r="AA12" i="13"/>
  <c r="S12" i="13"/>
  <c r="N12" i="13"/>
  <c r="Q12" i="13" s="1"/>
  <c r="M12" i="13"/>
  <c r="P12" i="13" s="1"/>
  <c r="AT11" i="13"/>
  <c r="AS11" i="13"/>
  <c r="AR11" i="13"/>
  <c r="AQ11" i="13"/>
  <c r="AP11" i="13"/>
  <c r="AO11" i="13"/>
  <c r="AN11" i="13"/>
  <c r="AM11" i="13"/>
  <c r="AL11" i="13"/>
  <c r="AK11" i="13"/>
  <c r="AJ11" i="13"/>
  <c r="AI11" i="13"/>
  <c r="AH11" i="13"/>
  <c r="AG11" i="13"/>
  <c r="AE11" i="13"/>
  <c r="AB11" i="13"/>
  <c r="AA11" i="13"/>
  <c r="Q11" i="13"/>
  <c r="N11" i="13"/>
  <c r="M11" i="13"/>
  <c r="P11" i="13" s="1"/>
  <c r="AT10" i="13"/>
  <c r="AS10" i="13"/>
  <c r="AR10" i="13"/>
  <c r="AQ10" i="13"/>
  <c r="AP10" i="13"/>
  <c r="AO10" i="13"/>
  <c r="AN10" i="13"/>
  <c r="AM10" i="13"/>
  <c r="AL10" i="13"/>
  <c r="AK10" i="13"/>
  <c r="AJ10" i="13"/>
  <c r="AI10" i="13"/>
  <c r="AH10" i="13"/>
  <c r="AG10" i="13"/>
  <c r="AE10" i="13"/>
  <c r="AD10" i="13"/>
  <c r="AB10" i="13"/>
  <c r="AA10" i="13"/>
  <c r="N10" i="13"/>
  <c r="Q10" i="13" s="1"/>
  <c r="M10" i="13"/>
  <c r="P10" i="13" s="1"/>
  <c r="H10" i="13"/>
  <c r="I10" i="13" s="1"/>
  <c r="H10" i="13" a="1"/>
  <c r="G10" i="13"/>
  <c r="E10" i="13" a="1"/>
  <c r="E10" i="13" s="1"/>
  <c r="C10" i="13"/>
  <c r="AT9" i="13"/>
  <c r="AS9" i="13"/>
  <c r="AR9" i="13"/>
  <c r="AQ9" i="13"/>
  <c r="AP9" i="13"/>
  <c r="AO9" i="13"/>
  <c r="AN9" i="13"/>
  <c r="AM9" i="13"/>
  <c r="AL9" i="13"/>
  <c r="AK9" i="13"/>
  <c r="AF9" i="13"/>
  <c r="AC9" i="13"/>
  <c r="AB9" i="13"/>
  <c r="S9" i="13"/>
  <c r="Q9" i="13"/>
  <c r="P9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B8" i="13"/>
  <c r="Q8" i="13"/>
  <c r="N8" i="13"/>
  <c r="M8" i="13"/>
  <c r="P8" i="13" s="1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A7" i="13"/>
  <c r="S7" i="13"/>
  <c r="Q7" i="13"/>
  <c r="P7" i="13"/>
  <c r="N7" i="13"/>
  <c r="M7" i="13"/>
  <c r="BJ6" i="13"/>
  <c r="BI6" i="13"/>
  <c r="BH6" i="13"/>
  <c r="BG6" i="13"/>
  <c r="BF6" i="13"/>
  <c r="BE6" i="13"/>
  <c r="BD6" i="13"/>
  <c r="AX6" i="13"/>
  <c r="AW6" i="13"/>
  <c r="AV6" i="13"/>
  <c r="AU6" i="13"/>
  <c r="AS6" i="13"/>
  <c r="BM6" i="13" s="1"/>
  <c r="AR6" i="13"/>
  <c r="BL6" i="13" s="1"/>
  <c r="AQ6" i="13"/>
  <c r="BK6" i="13" s="1"/>
  <c r="AP6" i="13"/>
  <c r="AO6" i="13"/>
  <c r="AN6" i="13"/>
  <c r="AM6" i="13"/>
  <c r="AL6" i="13"/>
  <c r="AK6" i="13"/>
  <c r="AJ6" i="13"/>
  <c r="AI6" i="13"/>
  <c r="BC6" i="13" s="1"/>
  <c r="AH6" i="13"/>
  <c r="BB6" i="13" s="1"/>
  <c r="AG6" i="13"/>
  <c r="BA6" i="13" s="1"/>
  <c r="AF6" i="13"/>
  <c r="AZ6" i="13" s="1"/>
  <c r="AE6" i="13"/>
  <c r="AY6" i="13" s="1"/>
  <c r="AD6" i="13"/>
  <c r="AC6" i="13"/>
  <c r="AB6" i="13"/>
  <c r="AA6" i="13"/>
  <c r="Q6" i="13"/>
  <c r="N6" i="13"/>
  <c r="M6" i="13"/>
  <c r="P6" i="13" s="1"/>
  <c r="N5" i="13"/>
  <c r="Q5" i="13" s="1"/>
  <c r="M5" i="13"/>
  <c r="P5" i="13" s="1"/>
  <c r="H5" i="13" a="1"/>
  <c r="H5" i="13" s="1"/>
  <c r="I5" i="13" s="1"/>
  <c r="G5" i="13"/>
  <c r="E5" i="13"/>
  <c r="E5" i="13" a="1"/>
  <c r="C5" i="13"/>
  <c r="S54" i="2"/>
  <c r="Q54" i="2"/>
  <c r="P54" i="2"/>
  <c r="N53" i="2"/>
  <c r="Q53" i="2" s="1"/>
  <c r="M53" i="2"/>
  <c r="P53" i="2" s="1"/>
  <c r="S52" i="2"/>
  <c r="N52" i="2"/>
  <c r="Q52" i="2" s="1"/>
  <c r="M52" i="2"/>
  <c r="P52" i="2" s="1"/>
  <c r="N51" i="2"/>
  <c r="Q51" i="2" s="1"/>
  <c r="M51" i="2"/>
  <c r="P51" i="2" s="1"/>
  <c r="N50" i="2"/>
  <c r="Q50" i="2" s="1"/>
  <c r="M50" i="2"/>
  <c r="P50" i="2" s="1"/>
  <c r="H50" i="2" a="1"/>
  <c r="H50" i="2" s="1"/>
  <c r="I50" i="2" s="1"/>
  <c r="G50" i="2"/>
  <c r="E50" i="2" a="1"/>
  <c r="E50" i="2" s="1"/>
  <c r="C50" i="2"/>
  <c r="S49" i="2"/>
  <c r="Q49" i="2"/>
  <c r="P49" i="2"/>
  <c r="N48" i="2"/>
  <c r="Q48" i="2" s="1"/>
  <c r="M48" i="2"/>
  <c r="P48" i="2" s="1"/>
  <c r="S47" i="2"/>
  <c r="N47" i="2"/>
  <c r="Q47" i="2" s="1"/>
  <c r="M47" i="2"/>
  <c r="P47" i="2" s="1"/>
  <c r="N46" i="2"/>
  <c r="Q46" i="2" s="1"/>
  <c r="M46" i="2"/>
  <c r="P46" i="2" s="1"/>
  <c r="N45" i="2"/>
  <c r="Q45" i="2" s="1"/>
  <c r="M45" i="2"/>
  <c r="P45" i="2" s="1"/>
  <c r="H45" i="2" a="1"/>
  <c r="H45" i="2" s="1"/>
  <c r="I45" i="2" s="1"/>
  <c r="G45" i="2"/>
  <c r="E45" i="2"/>
  <c r="E45" i="2" a="1"/>
  <c r="C45" i="2"/>
  <c r="N43" i="2"/>
  <c r="Q43" i="2" s="1"/>
  <c r="M43" i="2"/>
  <c r="P43" i="2" s="1"/>
  <c r="N42" i="2"/>
  <c r="Q42" i="2" s="1"/>
  <c r="M42" i="2"/>
  <c r="P42" i="2" s="1"/>
  <c r="N41" i="2"/>
  <c r="Q41" i="2" s="1"/>
  <c r="M41" i="2"/>
  <c r="P41" i="2" s="1"/>
  <c r="N40" i="2"/>
  <c r="Q40" i="2" s="1"/>
  <c r="M40" i="2"/>
  <c r="P40" i="2" s="1"/>
  <c r="H40" i="2" a="1"/>
  <c r="H40" i="2" s="1"/>
  <c r="I40" i="2" s="1"/>
  <c r="E40" i="2" a="1"/>
  <c r="E40" i="2" s="1"/>
  <c r="G40" i="2" s="1"/>
  <c r="C40" i="2"/>
  <c r="P39" i="2"/>
  <c r="N38" i="2"/>
  <c r="Q38" i="2" s="1"/>
  <c r="M38" i="2"/>
  <c r="P38" i="2" s="1"/>
  <c r="N37" i="2"/>
  <c r="Q37" i="2" s="1"/>
  <c r="M37" i="2"/>
  <c r="P37" i="2" s="1"/>
  <c r="N36" i="2"/>
  <c r="Q36" i="2" s="1"/>
  <c r="M36" i="2"/>
  <c r="P36" i="2" s="1"/>
  <c r="M35" i="2"/>
  <c r="P35" i="2" s="1"/>
  <c r="H35" i="2" a="1"/>
  <c r="H35" i="2" s="1"/>
  <c r="I35" i="2" s="1"/>
  <c r="E35" i="2" a="1"/>
  <c r="E35" i="2" s="1"/>
  <c r="G35" i="2" s="1"/>
  <c r="N35" i="2" s="1"/>
  <c r="Q35" i="2" s="1"/>
  <c r="Q39" i="2" s="1"/>
  <c r="C35" i="2"/>
  <c r="S34" i="2"/>
  <c r="Q34" i="2"/>
  <c r="P34" i="2"/>
  <c r="N33" i="2"/>
  <c r="Q33" i="2" s="1"/>
  <c r="M33" i="2"/>
  <c r="P33" i="2" s="1"/>
  <c r="S32" i="2"/>
  <c r="N32" i="2"/>
  <c r="Q32" i="2" s="1"/>
  <c r="M32" i="2"/>
  <c r="P32" i="2" s="1"/>
  <c r="N31" i="2"/>
  <c r="Q31" i="2" s="1"/>
  <c r="M31" i="2"/>
  <c r="P31" i="2" s="1"/>
  <c r="N30" i="2"/>
  <c r="Q30" i="2" s="1"/>
  <c r="M30" i="2"/>
  <c r="P30" i="2" s="1"/>
  <c r="H30" i="2" a="1"/>
  <c r="H30" i="2" s="1"/>
  <c r="I30" i="2" s="1"/>
  <c r="G30" i="2"/>
  <c r="E30" i="2" a="1"/>
  <c r="E30" i="2" s="1"/>
  <c r="C30" i="2"/>
  <c r="N28" i="2"/>
  <c r="Q28" i="2" s="1"/>
  <c r="M28" i="2"/>
  <c r="P28" i="2" s="1"/>
  <c r="N27" i="2"/>
  <c r="Q27" i="2" s="1"/>
  <c r="M27" i="2"/>
  <c r="P27" i="2" s="1"/>
  <c r="N26" i="2"/>
  <c r="Q26" i="2" s="1"/>
  <c r="M26" i="2"/>
  <c r="P26" i="2" s="1"/>
  <c r="N25" i="2"/>
  <c r="Q25" i="2" s="1"/>
  <c r="M25" i="2"/>
  <c r="P25" i="2" s="1"/>
  <c r="P29" i="2" s="1"/>
  <c r="C25" i="2"/>
  <c r="N23" i="2"/>
  <c r="Q23" i="2" s="1"/>
  <c r="M23" i="2"/>
  <c r="P23" i="2" s="1"/>
  <c r="N22" i="2"/>
  <c r="Q22" i="2" s="1"/>
  <c r="M22" i="2"/>
  <c r="P22" i="2" s="1"/>
  <c r="N21" i="2"/>
  <c r="Q21" i="2" s="1"/>
  <c r="M21" i="2"/>
  <c r="P21" i="2" s="1"/>
  <c r="M20" i="2"/>
  <c r="P20" i="2" s="1"/>
  <c r="P24" i="2" s="1"/>
  <c r="C20" i="2"/>
  <c r="N18" i="2"/>
  <c r="Q18" i="2" s="1"/>
  <c r="M18" i="2"/>
  <c r="P18" i="2" s="1"/>
  <c r="N17" i="2"/>
  <c r="Q17" i="2" s="1"/>
  <c r="M17" i="2"/>
  <c r="P17" i="2" s="1"/>
  <c r="Q16" i="2"/>
  <c r="N16" i="2"/>
  <c r="M16" i="2"/>
  <c r="P16" i="2" s="1"/>
  <c r="N15" i="2"/>
  <c r="Q15" i="2" s="1"/>
  <c r="Q19" i="2" s="1"/>
  <c r="M15" i="2"/>
  <c r="P15" i="2" s="1"/>
  <c r="P19" i="2" s="1"/>
  <c r="H15" i="2" a="1"/>
  <c r="H15" i="2" s="1"/>
  <c r="I15" i="2" s="1"/>
  <c r="E15" i="2" a="1"/>
  <c r="E15" i="2" s="1"/>
  <c r="G15" i="2" s="1"/>
  <c r="C15" i="2"/>
  <c r="N13" i="2"/>
  <c r="Q13" i="2" s="1"/>
  <c r="M13" i="2"/>
  <c r="P13" i="2" s="1"/>
  <c r="N12" i="2"/>
  <c r="Q12" i="2" s="1"/>
  <c r="M12" i="2"/>
  <c r="P12" i="2" s="1"/>
  <c r="N11" i="2"/>
  <c r="Q11" i="2" s="1"/>
  <c r="M11" i="2"/>
  <c r="P11" i="2" s="1"/>
  <c r="N10" i="2"/>
  <c r="Q10" i="2" s="1"/>
  <c r="M10" i="2"/>
  <c r="P10" i="2" s="1"/>
  <c r="C10" i="2"/>
  <c r="N8" i="2"/>
  <c r="N7" i="2"/>
  <c r="N6" i="2"/>
  <c r="Q6" i="2" s="1"/>
  <c r="M8" i="2"/>
  <c r="M7" i="2"/>
  <c r="P7" i="2" s="1"/>
  <c r="M6" i="2"/>
  <c r="P6" i="2" s="1"/>
  <c r="M5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S25" i="2"/>
  <c r="AR25" i="2"/>
  <c r="AQ25" i="2"/>
  <c r="AP25" i="2"/>
  <c r="AO25" i="2"/>
  <c r="AN25" i="2"/>
  <c r="AM25" i="2"/>
  <c r="AL25" i="2"/>
  <c r="AK25" i="2"/>
  <c r="AJ25" i="2"/>
  <c r="AI25" i="2"/>
  <c r="AF25" i="2"/>
  <c r="AE25" i="2"/>
  <c r="AD25" i="2"/>
  <c r="AC25" i="2"/>
  <c r="AB25" i="2"/>
  <c r="AA25" i="2"/>
  <c r="AS24" i="2"/>
  <c r="AR24" i="2"/>
  <c r="AQ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AS23" i="2"/>
  <c r="AQ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AS22" i="2"/>
  <c r="AQ22" i="2"/>
  <c r="AP22" i="2"/>
  <c r="AO22" i="2"/>
  <c r="AN22" i="2"/>
  <c r="AM22" i="2"/>
  <c r="AL22" i="2"/>
  <c r="AK22" i="2"/>
  <c r="AJ22" i="2"/>
  <c r="AI22" i="2"/>
  <c r="AF22" i="2"/>
  <c r="AE22" i="2"/>
  <c r="AD22" i="2"/>
  <c r="AC22" i="2"/>
  <c r="AB22" i="2"/>
  <c r="AA22" i="2"/>
  <c r="AS21" i="2"/>
  <c r="AR21" i="2"/>
  <c r="AQ21" i="2"/>
  <c r="AP21" i="2"/>
  <c r="AO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AS20" i="2"/>
  <c r="AR20" i="2"/>
  <c r="AQ20" i="2"/>
  <c r="AP20" i="2"/>
  <c r="AN20" i="2"/>
  <c r="AM20" i="2"/>
  <c r="AL20" i="2"/>
  <c r="AK20" i="2"/>
  <c r="AJ20" i="2"/>
  <c r="AI20" i="2"/>
  <c r="AH20" i="2"/>
  <c r="AF20" i="2"/>
  <c r="AE20" i="2"/>
  <c r="AD20" i="2"/>
  <c r="AC20" i="2"/>
  <c r="AB20" i="2"/>
  <c r="AA20" i="2"/>
  <c r="AS19" i="2"/>
  <c r="AR19" i="2"/>
  <c r="AQ19" i="2"/>
  <c r="AP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AS18" i="2"/>
  <c r="AR18" i="2"/>
  <c r="AQ18" i="2"/>
  <c r="AP18" i="2"/>
  <c r="AO18" i="2"/>
  <c r="AN18" i="2"/>
  <c r="AM18" i="2"/>
  <c r="AL18" i="2"/>
  <c r="AK18" i="2"/>
  <c r="AJ18" i="2"/>
  <c r="AH18" i="2"/>
  <c r="AG18" i="2"/>
  <c r="AF18" i="2"/>
  <c r="AE18" i="2"/>
  <c r="AD18" i="2"/>
  <c r="AC18" i="2"/>
  <c r="AB18" i="2"/>
  <c r="AA18" i="2"/>
  <c r="AS17" i="2"/>
  <c r="AR17" i="2"/>
  <c r="AQ17" i="2"/>
  <c r="AP17" i="2"/>
  <c r="AO17" i="2"/>
  <c r="AN17" i="2"/>
  <c r="AM17" i="2"/>
  <c r="AL17" i="2"/>
  <c r="AK17" i="2"/>
  <c r="AJ17" i="2"/>
  <c r="AH17" i="2"/>
  <c r="AG17" i="2"/>
  <c r="AF17" i="2"/>
  <c r="AE17" i="2"/>
  <c r="AD17" i="2"/>
  <c r="AC17" i="2"/>
  <c r="AB17" i="2"/>
  <c r="AA17" i="2"/>
  <c r="AS16" i="2"/>
  <c r="AR16" i="2"/>
  <c r="AQ16" i="2"/>
  <c r="AP16" i="2"/>
  <c r="AO16" i="2"/>
  <c r="AN16" i="2"/>
  <c r="AM16" i="2"/>
  <c r="AL16" i="2"/>
  <c r="AJ16" i="2"/>
  <c r="AH16" i="2"/>
  <c r="AG16" i="2"/>
  <c r="AF16" i="2"/>
  <c r="AE16" i="2"/>
  <c r="AD16" i="2"/>
  <c r="AC16" i="2"/>
  <c r="AB16" i="2"/>
  <c r="AA16" i="2"/>
  <c r="AS15" i="2"/>
  <c r="AR15" i="2"/>
  <c r="AQ15" i="2"/>
  <c r="AP15" i="2"/>
  <c r="AO15" i="2"/>
  <c r="AN15" i="2"/>
  <c r="AM15" i="2"/>
  <c r="AJ15" i="2"/>
  <c r="AI15" i="2"/>
  <c r="AF15" i="2"/>
  <c r="AE15" i="2"/>
  <c r="AD15" i="2"/>
  <c r="AB15" i="2"/>
  <c r="AA15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AR13" i="2"/>
  <c r="AO13" i="2"/>
  <c r="AN13" i="2"/>
  <c r="AL13" i="2"/>
  <c r="AK13" i="2"/>
  <c r="AJ13" i="2"/>
  <c r="AH13" i="2"/>
  <c r="AG13" i="2"/>
  <c r="AF13" i="2"/>
  <c r="AE13" i="2"/>
  <c r="AD13" i="2"/>
  <c r="AB13" i="2"/>
  <c r="AA13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C12" i="2"/>
  <c r="AB12" i="2"/>
  <c r="AA12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E11" i="2"/>
  <c r="AB11" i="2"/>
  <c r="AA11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E10" i="2"/>
  <c r="AD10" i="2"/>
  <c r="AB10" i="2"/>
  <c r="AA10" i="2"/>
  <c r="AS9" i="2"/>
  <c r="AR9" i="2"/>
  <c r="AQ9" i="2"/>
  <c r="AP9" i="2"/>
  <c r="AO9" i="2"/>
  <c r="AN9" i="2"/>
  <c r="AM9" i="2"/>
  <c r="AL9" i="2"/>
  <c r="AK9" i="2"/>
  <c r="AF9" i="2"/>
  <c r="AC9" i="2"/>
  <c r="AB9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B8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A7" i="2"/>
  <c r="AS6" i="2"/>
  <c r="BM6" i="2" s="1"/>
  <c r="AR6" i="2"/>
  <c r="BL6" i="2" s="1"/>
  <c r="AQ6" i="2"/>
  <c r="BK6" i="2" s="1"/>
  <c r="AP6" i="2"/>
  <c r="BJ6" i="2" s="1"/>
  <c r="AO6" i="2"/>
  <c r="BI6" i="2" s="1"/>
  <c r="AN6" i="2"/>
  <c r="BH6" i="2" s="1"/>
  <c r="AM6" i="2"/>
  <c r="BG6" i="2" s="1"/>
  <c r="AL6" i="2"/>
  <c r="BF6" i="2" s="1"/>
  <c r="AK6" i="2"/>
  <c r="BE6" i="2" s="1"/>
  <c r="AJ6" i="2"/>
  <c r="BD6" i="2" s="1"/>
  <c r="AI6" i="2"/>
  <c r="BC6" i="2" s="1"/>
  <c r="AH6" i="2"/>
  <c r="BB6" i="2" s="1"/>
  <c r="AG6" i="2"/>
  <c r="BA6" i="2" s="1"/>
  <c r="AF6" i="2"/>
  <c r="AZ6" i="2" s="1"/>
  <c r="AE6" i="2"/>
  <c r="AY6" i="2" s="1"/>
  <c r="AD6" i="2"/>
  <c r="AX6" i="2" s="1"/>
  <c r="AC6" i="2"/>
  <c r="AW6" i="2" s="1"/>
  <c r="AB6" i="2"/>
  <c r="AV6" i="2" s="1"/>
  <c r="AA6" i="2"/>
  <c r="AU6" i="2" s="1"/>
  <c r="E10" i="2" s="1" a="1"/>
  <c r="E10" i="2" s="1"/>
  <c r="G10" i="2" s="1"/>
  <c r="Q8" i="2"/>
  <c r="Q7" i="2"/>
  <c r="P8" i="2"/>
  <c r="C5" i="2"/>
  <c r="Q44" i="16" l="1"/>
  <c r="S42" i="16"/>
  <c r="S49" i="16"/>
  <c r="Q29" i="16"/>
  <c r="S29" i="16" s="1"/>
  <c r="S34" i="16"/>
  <c r="S17" i="16"/>
  <c r="S19" i="16"/>
  <c r="S9" i="16"/>
  <c r="S14" i="16"/>
  <c r="P44" i="2"/>
  <c r="S42" i="2" s="1"/>
  <c r="Q44" i="2"/>
  <c r="S37" i="2"/>
  <c r="S39" i="2" s="1"/>
  <c r="Q29" i="2"/>
  <c r="Q14" i="2"/>
  <c r="E25" i="2" a="1"/>
  <c r="E25" i="2" s="1"/>
  <c r="G25" i="2" s="1"/>
  <c r="E20" i="2" a="1"/>
  <c r="E20" i="2" s="1"/>
  <c r="G20" i="2" s="1"/>
  <c r="N20" i="2" s="1"/>
  <c r="Q20" i="2" s="1"/>
  <c r="Q24" i="2" s="1"/>
  <c r="H25" i="2" a="1"/>
  <c r="H25" i="2" s="1"/>
  <c r="I25" i="2" s="1"/>
  <c r="H20" i="2" a="1"/>
  <c r="H20" i="2" s="1"/>
  <c r="I20" i="2" s="1"/>
  <c r="E5" i="2" a="1"/>
  <c r="E5" i="2" s="1"/>
  <c r="G5" i="2" s="1"/>
  <c r="N5" i="2" s="1"/>
  <c r="Q5" i="2" s="1"/>
  <c r="Q9" i="2" s="1"/>
  <c r="H5" i="2" a="1"/>
  <c r="H5" i="2" s="1"/>
  <c r="I5" i="2" s="1"/>
  <c r="H10" i="2" a="1"/>
  <c r="H10" i="2" s="1"/>
  <c r="I10" i="2" s="1"/>
  <c r="S12" i="2" s="1"/>
  <c r="S14" i="2" s="1"/>
  <c r="P14" i="2"/>
  <c r="S27" i="2"/>
  <c r="S29" i="2" s="1"/>
  <c r="S22" i="2"/>
  <c r="S17" i="2"/>
  <c r="S19" i="2" s="1"/>
  <c r="P5" i="2"/>
  <c r="P9" i="2" s="1"/>
  <c r="S44" i="16" l="1"/>
  <c r="S44" i="2"/>
  <c r="S24" i="2"/>
  <c r="S7" i="2"/>
  <c r="S9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<sst xmlns="http://schemas.openxmlformats.org/spreadsheetml/2006/main" count="463" uniqueCount="58">
  <si>
    <t>Name</t>
  </si>
  <si>
    <t>Mass</t>
  </si>
  <si>
    <t>Juno</t>
  </si>
  <si>
    <t>Thrust</t>
  </si>
  <si>
    <t>Atlas</t>
  </si>
  <si>
    <t>Diff.</t>
  </si>
  <si>
    <t>Soyuz</t>
  </si>
  <si>
    <t>Saturn</t>
  </si>
  <si>
    <t>Ion Thruster</t>
  </si>
  <si>
    <t>Notes</t>
  </si>
  <si>
    <t>Earth</t>
  </si>
  <si>
    <t>Destination</t>
  </si>
  <si>
    <t>Suborbital</t>
  </si>
  <si>
    <t>Earth Orbit</t>
  </si>
  <si>
    <t>auto</t>
  </si>
  <si>
    <t>Maneuver</t>
  </si>
  <si>
    <t>Origin</t>
  </si>
  <si>
    <t>Rocket</t>
  </si>
  <si>
    <t>Qty.</t>
  </si>
  <si>
    <t>Total Mass</t>
  </si>
  <si>
    <t>to</t>
  </si>
  <si>
    <t>Years</t>
  </si>
  <si>
    <t>Total Thrust</t>
  </si>
  <si>
    <t>Lunar Orbit</t>
  </si>
  <si>
    <t>Maneuver Difficulty</t>
  </si>
  <si>
    <t>Inner P. Transfer</t>
  </si>
  <si>
    <t>Outer P. Transfer</t>
  </si>
  <si>
    <t>Mars Orbit</t>
  </si>
  <si>
    <t>Moon</t>
  </si>
  <si>
    <t>Mars Fly-by</t>
  </si>
  <si>
    <t>Lunar Fly-by</t>
  </si>
  <si>
    <t>Mercury Fly-by</t>
  </si>
  <si>
    <t>Venus Orbit</t>
  </si>
  <si>
    <t>Venus Fly-by</t>
  </si>
  <si>
    <t>Ceres</t>
  </si>
  <si>
    <t>Mars</t>
  </si>
  <si>
    <t>Phobos</t>
  </si>
  <si>
    <t>Mercury Orbit</t>
  </si>
  <si>
    <t>Mercury</t>
  </si>
  <si>
    <t>Venus</t>
  </si>
  <si>
    <t>#</t>
  </si>
  <si>
    <t>OK?</t>
  </si>
  <si>
    <t>Payload</t>
  </si>
  <si>
    <t>Net Years</t>
  </si>
  <si>
    <t>Net Diff.</t>
  </si>
  <si>
    <t>Speed Up</t>
  </si>
  <si>
    <t>Mission Planner</t>
  </si>
  <si>
    <t>By Greg Wong</t>
  </si>
  <si>
    <t>Totals</t>
  </si>
  <si>
    <t>Thrust Req'd.</t>
  </si>
  <si>
    <t>Rockets</t>
  </si>
  <si>
    <t>Maneuver Years</t>
  </si>
  <si>
    <t>v2</t>
  </si>
  <si>
    <t>Mars Survey Mission</t>
  </si>
  <si>
    <t>Probe to Mars Fly-by</t>
  </si>
  <si>
    <t>Probe to Mars Fly-by using Ion Thruster</t>
  </si>
  <si>
    <t>Probe to Mars Fly-by using Ion Thrusters</t>
  </si>
  <si>
    <t>Half the time (rounded 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</si>
</sst>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0" tint="-0.14999847407452621"/>
      <name val="Arial"/>
      <family val="2"/>
    </font>
    <font>
      <b/>
      <sz val="9"/>
      <color theme="0" tint="-0.14999847407452621"/>
      <name val="Arial"/>
      <family val="2"/>
    </font>
    <font>
      <sz val="12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auto="1"/>
      </right>
      <top style="thick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/>
      <right style="hair">
        <color auto="1"/>
      </right>
      <top style="thick">
        <color indexed="64"/>
      </top>
      <bottom/>
      <diagonal/>
    </border>
    <border>
      <left style="hair">
        <color auto="1"/>
      </left>
      <right style="hair">
        <color auto="1"/>
      </right>
      <top style="thick">
        <color indexed="64"/>
      </top>
      <bottom/>
      <diagonal/>
    </border>
    <border>
      <left style="hair">
        <color auto="1"/>
      </left>
      <right/>
      <top style="thick">
        <color indexed="64"/>
      </top>
      <bottom/>
      <diagonal/>
    </border>
    <border>
      <left/>
      <right style="hair">
        <color auto="1"/>
      </right>
      <top style="thick">
        <color indexed="64"/>
      </top>
      <bottom style="hair">
        <color auto="1"/>
      </bottom>
      <diagonal/>
    </border>
    <border>
      <left style="hair">
        <color auto="1"/>
      </left>
      <right style="thick">
        <color indexed="64"/>
      </right>
      <top style="thick">
        <color indexed="64"/>
      </top>
      <bottom style="hair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ck">
        <color indexed="64"/>
      </right>
      <top style="hair">
        <color auto="1"/>
      </top>
      <bottom/>
      <diagonal/>
    </border>
    <border>
      <left style="thick">
        <color indexed="64"/>
      </left>
      <right style="hair">
        <color auto="1"/>
      </right>
      <top/>
      <bottom/>
      <diagonal/>
    </border>
    <border>
      <left style="hair">
        <color auto="1"/>
      </left>
      <right style="thick">
        <color indexed="64"/>
      </right>
      <top/>
      <bottom/>
      <diagonal/>
    </border>
    <border>
      <left style="thick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ck">
        <color indexed="64"/>
      </right>
      <top style="hair">
        <color auto="1"/>
      </top>
      <bottom style="thin">
        <color indexed="64"/>
      </bottom>
      <diagonal/>
    </border>
    <border>
      <left style="thick">
        <color indexed="64"/>
      </left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/>
      <top style="hair">
        <color auto="1"/>
      </top>
      <bottom style="thick">
        <color indexed="64"/>
      </bottom>
      <diagonal/>
    </border>
    <border>
      <left/>
      <right style="hair">
        <color auto="1"/>
      </right>
      <top style="hair">
        <color auto="1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indexed="64"/>
      </bottom>
      <diagonal/>
    </border>
    <border>
      <left style="hair">
        <color auto="1"/>
      </left>
      <right style="thick">
        <color indexed="64"/>
      </right>
      <top/>
      <bottom style="thick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ck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ck">
        <color indexed="64"/>
      </bottom>
      <diagonal/>
    </border>
    <border>
      <left style="hair">
        <color auto="1"/>
      </left>
      <right/>
      <top/>
      <bottom style="thick">
        <color indexed="64"/>
      </bottom>
      <diagonal/>
    </border>
    <border>
      <left/>
      <right/>
      <top style="hair">
        <color auto="1"/>
      </top>
      <bottom style="thick">
        <color indexed="64"/>
      </bottom>
      <diagonal/>
    </border>
    <border>
      <left style="thick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ck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hair">
        <color auto="1"/>
      </left>
      <right style="thick">
        <color indexed="64"/>
      </right>
      <top/>
      <bottom style="hair">
        <color indexed="64"/>
      </bottom>
      <diagonal/>
    </border>
    <border>
      <left style="hair">
        <color auto="1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5">
    <xf numFmtId="0" fontId="0" fillId="0" borderId="0" xfId="0"/>
    <xf numFmtId="0" fontId="3" fillId="2" borderId="7" xfId="0" applyFon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4" fillId="0" borderId="40" xfId="0" applyFont="1" applyBorder="1"/>
    <xf numFmtId="0" fontId="3" fillId="0" borderId="40" xfId="0" applyFont="1" applyBorder="1" applyAlignment="1">
      <alignment horizontal="center"/>
    </xf>
    <xf numFmtId="0" fontId="3" fillId="0" borderId="40" xfId="0" applyFont="1" applyBorder="1"/>
    <xf numFmtId="0" fontId="3" fillId="0" borderId="46" xfId="0" applyFont="1" applyBorder="1" applyAlignment="1">
      <alignment horizontal="center"/>
    </xf>
    <xf numFmtId="0" fontId="3" fillId="0" borderId="46" xfId="0" applyFont="1" applyBorder="1"/>
    <xf numFmtId="0" fontId="3" fillId="0" borderId="37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8" xfId="0" applyFont="1" applyBorder="1"/>
    <xf numFmtId="0" fontId="5" fillId="0" borderId="22" xfId="0" applyFont="1" applyBorder="1"/>
    <xf numFmtId="0" fontId="5" fillId="0" borderId="23" xfId="0" applyFont="1" applyBorder="1" applyAlignment="1">
      <alignment horizontal="center"/>
    </xf>
    <xf numFmtId="0" fontId="5" fillId="0" borderId="23" xfId="0" applyFont="1" applyBorder="1"/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0" fontId="3" fillId="0" borderId="9" xfId="0" applyFont="1" applyBorder="1"/>
    <xf numFmtId="0" fontId="4" fillId="4" borderId="0" xfId="0" applyFont="1" applyFill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1" xfId="0" applyFont="1" applyBorder="1"/>
    <xf numFmtId="0" fontId="3" fillId="0" borderId="3" xfId="0" applyFont="1" applyBorder="1"/>
    <xf numFmtId="0" fontId="4" fillId="0" borderId="8" xfId="0" applyFont="1" applyBorder="1"/>
    <xf numFmtId="0" fontId="4" fillId="3" borderId="52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wrapText="1"/>
    </xf>
    <xf numFmtId="0" fontId="4" fillId="3" borderId="18" xfId="0" applyFont="1" applyFill="1" applyBorder="1" applyAlignment="1">
      <alignment horizontal="center" wrapText="1"/>
    </xf>
    <xf numFmtId="0" fontId="4" fillId="3" borderId="53" xfId="0" applyFont="1" applyFill="1" applyBorder="1" applyAlignment="1">
      <alignment horizontal="center" wrapText="1"/>
    </xf>
    <xf numFmtId="0" fontId="4" fillId="4" borderId="42" xfId="0" applyFont="1" applyFill="1" applyBorder="1" applyAlignment="1">
      <alignment horizontal="center"/>
    </xf>
    <xf numFmtId="0" fontId="4" fillId="3" borderId="54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4" fillId="0" borderId="5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35" xfId="0" applyFont="1" applyBorder="1" applyAlignment="1">
      <alignment horizontal="center"/>
    </xf>
    <xf numFmtId="0" fontId="4" fillId="0" borderId="5" xfId="0" applyFont="1" applyBorder="1"/>
    <xf numFmtId="0" fontId="4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6" xfId="0" applyFont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0" borderId="44" xfId="0" applyFont="1" applyBorder="1" applyAlignment="1">
      <alignment horizontal="right"/>
    </xf>
    <xf numFmtId="0" fontId="3" fillId="0" borderId="45" xfId="0" applyFont="1" applyBorder="1" applyAlignment="1">
      <alignment horizontal="center"/>
    </xf>
    <xf numFmtId="0" fontId="4" fillId="0" borderId="37" xfId="0" applyFont="1" applyBorder="1" applyAlignment="1">
      <alignment horizontal="right"/>
    </xf>
    <xf numFmtId="0" fontId="4" fillId="0" borderId="47" xfId="0" applyFont="1" applyBorder="1" applyAlignment="1">
      <alignment horizontal="right"/>
    </xf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/>
    <xf numFmtId="0" fontId="3" fillId="2" borderId="59" xfId="0" applyFont="1" applyFill="1" applyBorder="1" applyAlignment="1" applyProtection="1">
      <alignment vertical="top" wrapText="1"/>
      <protection locked="0"/>
    </xf>
    <xf numFmtId="0" fontId="3" fillId="2" borderId="60" xfId="0" applyFont="1" applyFill="1" applyBorder="1" applyAlignment="1" applyProtection="1">
      <alignment vertical="top" wrapText="1"/>
      <protection locked="0"/>
    </xf>
    <xf numFmtId="0" fontId="3" fillId="2" borderId="61" xfId="0" applyFont="1" applyFill="1" applyBorder="1" applyAlignment="1" applyProtection="1">
      <alignment vertical="top" wrapText="1"/>
      <protection locked="0"/>
    </xf>
    <xf numFmtId="0" fontId="3" fillId="0" borderId="62" xfId="0" applyFont="1" applyBorder="1" applyAlignment="1">
      <alignment horizontal="center"/>
    </xf>
    <xf numFmtId="0" fontId="3" fillId="2" borderId="62" xfId="0" applyFont="1" applyFill="1" applyBorder="1" applyProtection="1">
      <protection locked="0"/>
    </xf>
    <xf numFmtId="0" fontId="3" fillId="2" borderId="62" xfId="0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4" fillId="0" borderId="2" xfId="0" applyFont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5" borderId="38" xfId="0" applyFont="1" applyFill="1" applyBorder="1" applyAlignment="1">
      <alignment horizontal="left"/>
    </xf>
    <xf numFmtId="0" fontId="3" fillId="0" borderId="48" xfId="0" applyFont="1" applyBorder="1"/>
    <xf numFmtId="0" fontId="3" fillId="0" borderId="39" xfId="0" applyFont="1" applyBorder="1"/>
    <xf numFmtId="0" fontId="3" fillId="2" borderId="32" xfId="0" applyFont="1" applyFill="1" applyBorder="1" applyAlignment="1" applyProtection="1">
      <alignment vertical="center"/>
      <protection locked="0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37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2" borderId="58" xfId="0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" borderId="51" xfId="0" applyFont="1" applyFill="1" applyBorder="1" applyAlignment="1" applyProtection="1">
      <alignment horizontal="center" vertical="center"/>
      <protection locked="0"/>
    </xf>
    <xf numFmtId="0" fontId="3" fillId="5" borderId="56" xfId="0" applyFont="1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4" fillId="5" borderId="17" xfId="0" applyFont="1" applyFill="1" applyBorder="1" applyAlignment="1">
      <alignment horizontal="left"/>
    </xf>
    <xf numFmtId="0" fontId="3" fillId="0" borderId="42" xfId="0" applyFont="1" applyBorder="1"/>
    <xf numFmtId="0" fontId="3" fillId="0" borderId="18" xfId="0" applyFont="1" applyBorder="1"/>
    <xf numFmtId="0" fontId="3" fillId="2" borderId="49" xfId="0" applyFont="1" applyFill="1" applyBorder="1" applyAlignment="1" applyProtection="1">
      <alignment vertical="center"/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2" borderId="51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0" borderId="5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2" borderId="56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 applyProtection="1">
      <alignment vertical="center"/>
      <protection locked="0"/>
    </xf>
    <xf numFmtId="0" fontId="3" fillId="2" borderId="44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 textRotation="90"/>
    </xf>
    <xf numFmtId="0" fontId="8" fillId="0" borderId="12" xfId="0" applyFont="1" applyBorder="1" applyAlignment="1">
      <alignment vertical="center" textRotation="90"/>
    </xf>
    <xf numFmtId="0" fontId="8" fillId="0" borderId="4" xfId="0" applyFont="1" applyBorder="1" applyAlignment="1">
      <alignment vertical="center" textRotation="90"/>
    </xf>
    <xf numFmtId="0" fontId="4" fillId="3" borderId="30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2" borderId="43" xfId="0" applyFont="1" applyFill="1" applyBorder="1" applyAlignment="1" applyProtection="1">
      <alignment wrapText="1"/>
      <protection locked="0"/>
    </xf>
    <xf numFmtId="0" fontId="3" fillId="2" borderId="33" xfId="0" applyFont="1" applyFill="1" applyBorder="1" applyAlignment="1" applyProtection="1">
      <alignment wrapText="1"/>
      <protection locked="0"/>
    </xf>
    <xf numFmtId="0" fontId="3" fillId="2" borderId="41" xfId="0" applyFont="1" applyFill="1" applyBorder="1" applyAlignment="1" applyProtection="1">
      <alignment wrapText="1"/>
      <protection locked="0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57976-A7E8-E448-90A9-726D9ADE58BE}">
  <dimension ref="A1:BN55"/>
  <sheetViews>
    <sheetView zoomScale="125" zoomScaleNormal="125" workbookViewId="0">
      <selection activeCell="B5" sqref="B5:B9"/>
    </sheetView>
  </sheetViews>
  <sheetFormatPr baseColWidth="10" defaultRowHeight="12" x14ac:dyDescent="0.15"/>
  <cols>
    <col min="1" max="1" width="2.83203125" style="3" customWidth="1"/>
    <col min="2" max="2" width="13.83203125" style="3" customWidth="1"/>
    <col min="3" max="3" width="3.1640625" style="45" bestFit="1" customWidth="1"/>
    <col min="4" max="4" width="13.83203125" style="3" customWidth="1"/>
    <col min="5" max="5" width="5.5" style="45" bestFit="1" customWidth="1"/>
    <col min="6" max="6" width="7.83203125" style="45" customWidth="1"/>
    <col min="7" max="7" width="6.83203125" style="45" customWidth="1"/>
    <col min="8" max="8" width="4.33203125" style="45" bestFit="1" customWidth="1"/>
    <col min="9" max="9" width="4.1640625" style="45" customWidth="1"/>
    <col min="10" max="10" width="6.83203125" style="45" bestFit="1" customWidth="1"/>
    <col min="11" max="11" width="2.1640625" style="45" bestFit="1" customWidth="1"/>
    <col min="12" max="12" width="9.83203125" style="3" customWidth="1"/>
    <col min="13" max="13" width="4.83203125" style="45" bestFit="1" customWidth="1"/>
    <col min="14" max="14" width="5.6640625" style="45" bestFit="1" customWidth="1"/>
    <col min="15" max="15" width="5.5" style="45" bestFit="1" customWidth="1"/>
    <col min="16" max="16" width="4.83203125" style="45" bestFit="1" customWidth="1"/>
    <col min="17" max="17" width="5.83203125" style="45" bestFit="1" customWidth="1"/>
    <col min="18" max="18" width="5.6640625" style="45" bestFit="1" customWidth="1"/>
    <col min="19" max="19" width="3.83203125" style="45" customWidth="1"/>
    <col min="20" max="20" width="30.83203125" style="3" customWidth="1"/>
    <col min="21" max="21" width="10.83203125" style="3"/>
    <col min="22" max="24" width="10.83203125" style="52"/>
    <col min="25" max="25" width="2.6640625" style="52" customWidth="1"/>
    <col min="26" max="26" width="13.6640625" style="52" bestFit="1" customWidth="1"/>
    <col min="27" max="27" width="5" style="52" bestFit="1" customWidth="1"/>
    <col min="28" max="28" width="8.5" style="52" bestFit="1" customWidth="1"/>
    <col min="29" max="29" width="9.1640625" style="52" bestFit="1" customWidth="1"/>
    <col min="30" max="30" width="9.33203125" style="52" bestFit="1" customWidth="1"/>
    <col min="31" max="31" width="10" style="52" bestFit="1" customWidth="1"/>
    <col min="32" max="32" width="5" style="52" bestFit="1" customWidth="1"/>
    <col min="33" max="33" width="13.33203125" style="52" bestFit="1" customWidth="1"/>
    <col min="34" max="34" width="13.6640625" style="52" bestFit="1" customWidth="1"/>
    <col min="35" max="35" width="8.83203125" style="52" bestFit="1" customWidth="1"/>
    <col min="36" max="36" width="9.5" style="52" bestFit="1" customWidth="1"/>
    <col min="37" max="37" width="4.6640625" style="52" bestFit="1" customWidth="1"/>
    <col min="38" max="38" width="6.5" style="52" bestFit="1" customWidth="1"/>
    <col min="39" max="39" width="11.83203125" style="52" bestFit="1" customWidth="1"/>
    <col min="40" max="40" width="11.1640625" style="52" bestFit="1" customWidth="1"/>
    <col min="41" max="41" width="7" style="52" bestFit="1" customWidth="1"/>
    <col min="42" max="42" width="9.6640625" style="52" bestFit="1" customWidth="1"/>
    <col min="43" max="43" width="10.33203125" style="52" bestFit="1" customWidth="1"/>
    <col min="44" max="44" width="5.5" style="52" bestFit="1" customWidth="1"/>
    <col min="45" max="45" width="5.33203125" style="52" bestFit="1" customWidth="1"/>
    <col min="46" max="46" width="13.6640625" style="52" bestFit="1" customWidth="1"/>
    <col min="47" max="47" width="5" style="52" bestFit="1" customWidth="1"/>
    <col min="48" max="48" width="8.5" style="52" bestFit="1" customWidth="1"/>
    <col min="49" max="49" width="9.1640625" style="52" bestFit="1" customWidth="1"/>
    <col min="50" max="50" width="9.33203125" style="52" bestFit="1" customWidth="1"/>
    <col min="51" max="51" width="10" style="52" bestFit="1" customWidth="1"/>
    <col min="52" max="52" width="5" style="52" bestFit="1" customWidth="1"/>
    <col min="53" max="53" width="13.33203125" style="52" bestFit="1" customWidth="1"/>
    <col min="54" max="54" width="13.6640625" style="52" bestFit="1" customWidth="1"/>
    <col min="55" max="55" width="8.83203125" style="52" bestFit="1" customWidth="1"/>
    <col min="56" max="56" width="9.5" style="52" bestFit="1" customWidth="1"/>
    <col min="57" max="57" width="4.6640625" style="52" bestFit="1" customWidth="1"/>
    <col min="58" max="58" width="6.5" style="52" bestFit="1" customWidth="1"/>
    <col min="59" max="59" width="11.83203125" style="52" bestFit="1" customWidth="1"/>
    <col min="60" max="60" width="11.1640625" style="52" bestFit="1" customWidth="1"/>
    <col min="61" max="61" width="7" style="52" bestFit="1" customWidth="1"/>
    <col min="62" max="62" width="9.6640625" style="52" bestFit="1" customWidth="1"/>
    <col min="63" max="63" width="10.33203125" style="52" bestFit="1" customWidth="1"/>
    <col min="64" max="64" width="5.5" style="52" bestFit="1" customWidth="1"/>
    <col min="65" max="65" width="5.33203125" style="52" bestFit="1" customWidth="1"/>
    <col min="66" max="66" width="10.83203125" style="52"/>
    <col min="67" max="16384" width="10.83203125" style="3"/>
  </cols>
  <sheetData>
    <row r="1" spans="1:66" ht="13" thickBot="1" x14ac:dyDescent="0.2">
      <c r="B1" s="4"/>
      <c r="C1" s="5"/>
      <c r="D1" s="6"/>
      <c r="E1" s="5"/>
      <c r="F1" s="5"/>
      <c r="G1" s="5"/>
      <c r="H1" s="5"/>
      <c r="I1" s="5"/>
      <c r="J1" s="5"/>
      <c r="K1" s="7"/>
      <c r="L1" s="8"/>
      <c r="M1" s="9"/>
      <c r="N1" s="9"/>
      <c r="O1" s="9"/>
      <c r="P1" s="9"/>
      <c r="Q1" s="10"/>
      <c r="R1" s="11"/>
      <c r="S1" s="11"/>
      <c r="T1" s="6"/>
    </row>
    <row r="2" spans="1:66" ht="14" thickTop="1" x14ac:dyDescent="0.15">
      <c r="A2" s="12"/>
      <c r="B2" s="13" t="s">
        <v>46</v>
      </c>
      <c r="C2" s="14" t="s">
        <v>52</v>
      </c>
      <c r="D2" s="15" t="s">
        <v>47</v>
      </c>
      <c r="E2" s="16"/>
      <c r="F2" s="16"/>
      <c r="G2" s="16"/>
      <c r="H2" s="16"/>
      <c r="I2" s="16"/>
      <c r="J2" s="16"/>
      <c r="K2" s="17"/>
      <c r="L2" s="18"/>
      <c r="M2" s="19"/>
      <c r="N2" s="19"/>
      <c r="O2" s="19"/>
      <c r="P2" s="19"/>
      <c r="Q2" s="20"/>
      <c r="R2" s="21"/>
      <c r="S2" s="21"/>
      <c r="T2" s="22"/>
      <c r="U2" s="23"/>
    </row>
    <row r="3" spans="1:66" x14ac:dyDescent="0.15">
      <c r="A3" s="12"/>
      <c r="B3" s="115" t="s">
        <v>15</v>
      </c>
      <c r="C3" s="116"/>
      <c r="D3" s="116"/>
      <c r="E3" s="117"/>
      <c r="F3" s="117"/>
      <c r="G3" s="117"/>
      <c r="H3" s="117"/>
      <c r="I3" s="118"/>
      <c r="J3" s="24" t="s">
        <v>42</v>
      </c>
      <c r="K3" s="119" t="s">
        <v>17</v>
      </c>
      <c r="L3" s="120"/>
      <c r="M3" s="120"/>
      <c r="N3" s="120"/>
      <c r="O3" s="120"/>
      <c r="P3" s="120"/>
      <c r="Q3" s="121"/>
      <c r="R3" s="25"/>
      <c r="S3" s="26"/>
      <c r="T3" s="27"/>
      <c r="U3" s="28"/>
    </row>
    <row r="4" spans="1:66" s="43" customFormat="1" ht="33" customHeight="1" x14ac:dyDescent="0.15">
      <c r="A4" s="29"/>
      <c r="B4" s="30" t="s">
        <v>16</v>
      </c>
      <c r="C4" s="31" t="s">
        <v>20</v>
      </c>
      <c r="D4" s="31" t="s">
        <v>11</v>
      </c>
      <c r="E4" s="32" t="s">
        <v>21</v>
      </c>
      <c r="F4" s="33" t="s">
        <v>45</v>
      </c>
      <c r="G4" s="34" t="s">
        <v>43</v>
      </c>
      <c r="H4" s="31" t="s">
        <v>5</v>
      </c>
      <c r="I4" s="35" t="s">
        <v>44</v>
      </c>
      <c r="J4" s="36" t="s">
        <v>1</v>
      </c>
      <c r="K4" s="37" t="s">
        <v>40</v>
      </c>
      <c r="L4" s="34" t="s">
        <v>0</v>
      </c>
      <c r="M4" s="38" t="s">
        <v>1</v>
      </c>
      <c r="N4" s="38" t="s">
        <v>3</v>
      </c>
      <c r="O4" s="38" t="s">
        <v>18</v>
      </c>
      <c r="P4" s="38" t="s">
        <v>19</v>
      </c>
      <c r="Q4" s="35" t="s">
        <v>22</v>
      </c>
      <c r="R4" s="39"/>
      <c r="S4" s="40"/>
      <c r="T4" s="41" t="s">
        <v>9</v>
      </c>
      <c r="U4" s="42"/>
      <c r="V4" s="53" t="s">
        <v>50</v>
      </c>
      <c r="W4" s="54" t="s">
        <v>1</v>
      </c>
      <c r="X4" s="54" t="s">
        <v>3</v>
      </c>
      <c r="Y4" s="55"/>
      <c r="Z4" s="56" t="s">
        <v>24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8" t="s">
        <v>51</v>
      </c>
      <c r="AU4" s="110" t="s">
        <v>11</v>
      </c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55" t="s">
        <v>45</v>
      </c>
    </row>
    <row r="5" spans="1:66" ht="12" customHeight="1" x14ac:dyDescent="0.15">
      <c r="A5" s="12"/>
      <c r="B5" s="101" t="s">
        <v>13</v>
      </c>
      <c r="C5" s="93" t="str">
        <f>IF(B5="", "", "to")</f>
        <v>to</v>
      </c>
      <c r="D5" s="103" t="s">
        <v>29</v>
      </c>
      <c r="E5" s="93" cm="1">
        <f t="array" ref="E5">IF(B5="", "", _xlfn.XLOOKUP(B5, $Z$7:$Z$25, _xlfn.XLOOKUP(D5, $AU$6:$BM$6, $AU$7:$BM$25, ""), ""))</f>
        <v>3</v>
      </c>
      <c r="F5" s="89">
        <v>1</v>
      </c>
      <c r="G5" s="91">
        <f>IF(B5="","",ROUNDUP(E5*F5,0))</f>
        <v>3</v>
      </c>
      <c r="H5" s="68" cm="1">
        <f t="array" ref="H5">IF(B5="", "", _xlfn.XLOOKUP(B5, $Z$7:$Z$25, _xlfn.XLOOKUP(D5, $AA$6:$AS$6, $AA$7:$AS$25, ""), ""))</f>
        <v>3</v>
      </c>
      <c r="I5" s="68">
        <f>IF(AND(F5&lt;1, F5&gt;0), ROUNDUP(H5/F5, 0), H5)</f>
        <v>3</v>
      </c>
      <c r="J5" s="70">
        <v>1</v>
      </c>
      <c r="K5" s="44">
        <v>1</v>
      </c>
      <c r="L5" s="1" t="s">
        <v>2</v>
      </c>
      <c r="M5" s="44">
        <f>_xlfn.XLOOKUP(L5, $V$5:$V$9, $W$5:$W$9, "", 0)</f>
        <v>1</v>
      </c>
      <c r="N5" s="44">
        <f>IF(L5="Ion Thruster", 5 * G5, _xlfn.XLOOKUP(L5, $V$5:$V$9, $X$5:$X$9, "", 0))</f>
        <v>4</v>
      </c>
      <c r="O5" s="2">
        <v>3</v>
      </c>
      <c r="P5" s="44">
        <f>IF(M5="", "", M5*O5)</f>
        <v>3</v>
      </c>
      <c r="Q5" s="44">
        <f>IF(N5="", "", N5*O5)</f>
        <v>12</v>
      </c>
      <c r="R5" s="72"/>
      <c r="S5" s="73"/>
      <c r="T5" s="63" t="s">
        <v>53</v>
      </c>
      <c r="U5" s="23"/>
      <c r="V5" s="52" t="s">
        <v>2</v>
      </c>
      <c r="W5" s="60">
        <v>1</v>
      </c>
      <c r="X5" s="60">
        <v>4</v>
      </c>
      <c r="Y5" s="59"/>
      <c r="Z5" s="56"/>
      <c r="AA5" s="110" t="s">
        <v>11</v>
      </c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55"/>
      <c r="AU5" s="55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>
        <v>1</v>
      </c>
    </row>
    <row r="6" spans="1:66" ht="12" customHeight="1" x14ac:dyDescent="0.15">
      <c r="A6" s="12"/>
      <c r="B6" s="84"/>
      <c r="C6" s="68"/>
      <c r="D6" s="86"/>
      <c r="E6" s="68"/>
      <c r="F6" s="89"/>
      <c r="G6" s="91"/>
      <c r="H6" s="68"/>
      <c r="I6" s="68"/>
      <c r="J6" s="70"/>
      <c r="K6" s="44">
        <v>2</v>
      </c>
      <c r="L6" s="1"/>
      <c r="M6" s="44" t="str">
        <f>_xlfn.XLOOKUP(L6, $V$5:$V$9, $W$5:$W$9, "", 0)</f>
        <v/>
      </c>
      <c r="N6" s="44" t="str">
        <f>IF(L6="Ion Thruster", 5 * G6, _xlfn.XLOOKUP(L6, $V$5:$V$9, $X$5:$X$9, "", 0))</f>
        <v/>
      </c>
      <c r="O6" s="2"/>
      <c r="P6" s="44" t="str">
        <f t="shared" ref="P6:P8" si="0">IF(M6="", "", M6*O6)</f>
        <v/>
      </c>
      <c r="Q6" s="44" t="str">
        <f t="shared" ref="Q6:Q8" si="1">IF(N6="", "", N6*O6)</f>
        <v/>
      </c>
      <c r="R6" s="74"/>
      <c r="S6" s="75"/>
      <c r="T6" s="62" t="s">
        <v>54</v>
      </c>
      <c r="U6" s="23"/>
      <c r="V6" s="61" t="s">
        <v>4</v>
      </c>
      <c r="W6" s="60">
        <v>4</v>
      </c>
      <c r="X6" s="60">
        <v>27</v>
      </c>
      <c r="Y6" s="59"/>
      <c r="Z6" s="56"/>
      <c r="AA6" s="55" t="str">
        <f>Z7</f>
        <v>Earth</v>
      </c>
      <c r="AB6" s="55" t="str">
        <f>Z8</f>
        <v>Suborbital</v>
      </c>
      <c r="AC6" s="55" t="str">
        <f>Z9</f>
        <v>Earth Orbit</v>
      </c>
      <c r="AD6" s="55" t="str">
        <f>Z10</f>
        <v>Lunar Orbit</v>
      </c>
      <c r="AE6" s="55" t="str">
        <f>Z11</f>
        <v>Lunar Fly-by</v>
      </c>
      <c r="AF6" s="55" t="str">
        <f>Z12</f>
        <v>Moon</v>
      </c>
      <c r="AG6" s="55" t="str">
        <f>Z13</f>
        <v>Inner P. Transfer</v>
      </c>
      <c r="AH6" s="55" t="str">
        <f>Z14</f>
        <v>Outer P. Transfer</v>
      </c>
      <c r="AI6" s="55" t="str">
        <f>Z15</f>
        <v>Mars Orbit</v>
      </c>
      <c r="AJ6" s="55" t="str">
        <f>Z16</f>
        <v>Mars Fly-by</v>
      </c>
      <c r="AK6" s="55" t="str">
        <f>Z17</f>
        <v>Mars</v>
      </c>
      <c r="AL6" s="55" t="str">
        <f>Z18</f>
        <v>Phobos</v>
      </c>
      <c r="AM6" s="55" t="str">
        <f>Z19</f>
        <v>Mercury Fly-by</v>
      </c>
      <c r="AN6" s="55" t="str">
        <f>Z20</f>
        <v>Mercury Orbit</v>
      </c>
      <c r="AO6" s="55" t="str">
        <f>Z21</f>
        <v>Mercury</v>
      </c>
      <c r="AP6" s="55" t="str">
        <f>Z22</f>
        <v>Venus Orbit</v>
      </c>
      <c r="AQ6" s="55" t="str">
        <f>Z23</f>
        <v>Venus Fly-by</v>
      </c>
      <c r="AR6" s="55" t="str">
        <f>Z24</f>
        <v>Venus</v>
      </c>
      <c r="AS6" s="55" t="str">
        <f>Z25</f>
        <v>Ceres</v>
      </c>
      <c r="AT6" s="59"/>
      <c r="AU6" s="55" t="str">
        <f>AA6</f>
        <v>Earth</v>
      </c>
      <c r="AV6" s="55" t="str">
        <f t="shared" ref="AV6:BM6" si="2">AB6</f>
        <v>Suborbital</v>
      </c>
      <c r="AW6" s="55" t="str">
        <f t="shared" si="2"/>
        <v>Earth Orbit</v>
      </c>
      <c r="AX6" s="55" t="str">
        <f t="shared" si="2"/>
        <v>Lunar Orbit</v>
      </c>
      <c r="AY6" s="55" t="str">
        <f t="shared" si="2"/>
        <v>Lunar Fly-by</v>
      </c>
      <c r="AZ6" s="55" t="str">
        <f t="shared" si="2"/>
        <v>Moon</v>
      </c>
      <c r="BA6" s="55" t="str">
        <f t="shared" si="2"/>
        <v>Inner P. Transfer</v>
      </c>
      <c r="BB6" s="55" t="str">
        <f t="shared" si="2"/>
        <v>Outer P. Transfer</v>
      </c>
      <c r="BC6" s="55" t="str">
        <f t="shared" si="2"/>
        <v>Mars Orbit</v>
      </c>
      <c r="BD6" s="55" t="str">
        <f t="shared" si="2"/>
        <v>Mars Fly-by</v>
      </c>
      <c r="BE6" s="55" t="str">
        <f t="shared" si="2"/>
        <v>Mars</v>
      </c>
      <c r="BF6" s="55" t="str">
        <f t="shared" si="2"/>
        <v>Phobos</v>
      </c>
      <c r="BG6" s="55" t="str">
        <f t="shared" si="2"/>
        <v>Mercury Fly-by</v>
      </c>
      <c r="BH6" s="55" t="str">
        <f t="shared" si="2"/>
        <v>Mercury Orbit</v>
      </c>
      <c r="BI6" s="55" t="str">
        <f t="shared" si="2"/>
        <v>Mercury</v>
      </c>
      <c r="BJ6" s="55" t="str">
        <f t="shared" si="2"/>
        <v>Venus Orbit</v>
      </c>
      <c r="BK6" s="55" t="str">
        <f t="shared" si="2"/>
        <v>Venus Fly-by</v>
      </c>
      <c r="BL6" s="55" t="str">
        <f t="shared" si="2"/>
        <v>Venus</v>
      </c>
      <c r="BM6" s="55" t="str">
        <f t="shared" si="2"/>
        <v>Ceres</v>
      </c>
      <c r="BN6" s="59">
        <v>0.5</v>
      </c>
    </row>
    <row r="7" spans="1:66" ht="12" customHeight="1" x14ac:dyDescent="0.15">
      <c r="A7" s="12"/>
      <c r="B7" s="84"/>
      <c r="C7" s="68"/>
      <c r="D7" s="86"/>
      <c r="E7" s="68"/>
      <c r="F7" s="89"/>
      <c r="G7" s="91"/>
      <c r="H7" s="68"/>
      <c r="I7" s="68"/>
      <c r="J7" s="70"/>
      <c r="K7" s="44">
        <v>3</v>
      </c>
      <c r="L7" s="1"/>
      <c r="M7" s="44" t="str">
        <f>_xlfn.XLOOKUP(L7, $V$5:$V$9, $W$5:$W$9, "", 0)</f>
        <v/>
      </c>
      <c r="N7" s="44" t="str">
        <f>IF(L7="Ion Thruster", 5 * G7, _xlfn.XLOOKUP(L7, $V$5:$V$9, $X$5:$X$9, "", 0))</f>
        <v/>
      </c>
      <c r="O7" s="2"/>
      <c r="P7" s="44" t="str">
        <f t="shared" si="0"/>
        <v/>
      </c>
      <c r="Q7" s="44" t="str">
        <f t="shared" si="1"/>
        <v/>
      </c>
      <c r="R7" s="76" t="s">
        <v>49</v>
      </c>
      <c r="S7" s="78">
        <f>IF(B5="", "", I5*P9)</f>
        <v>12</v>
      </c>
      <c r="T7" s="64"/>
      <c r="U7" s="23"/>
      <c r="V7" s="61" t="s">
        <v>6</v>
      </c>
      <c r="W7" s="60">
        <v>9</v>
      </c>
      <c r="X7" s="60">
        <v>80</v>
      </c>
      <c r="Y7" s="112" t="s">
        <v>16</v>
      </c>
      <c r="Z7" s="56" t="s">
        <v>10</v>
      </c>
      <c r="AA7" s="59" t="e">
        <f>NA()</f>
        <v>#N/A</v>
      </c>
      <c r="AB7" s="59">
        <v>3</v>
      </c>
      <c r="AC7" s="59">
        <v>8</v>
      </c>
      <c r="AD7" s="59" t="e">
        <f>NA()</f>
        <v>#N/A</v>
      </c>
      <c r="AE7" s="59" t="e">
        <f>NA()</f>
        <v>#N/A</v>
      </c>
      <c r="AF7" s="59" t="e">
        <f>NA()</f>
        <v>#N/A</v>
      </c>
      <c r="AG7" s="59" t="e">
        <f>NA()</f>
        <v>#N/A</v>
      </c>
      <c r="AH7" s="59" t="e">
        <f>NA()</f>
        <v>#N/A</v>
      </c>
      <c r="AI7" s="59" t="e">
        <f>NA()</f>
        <v>#N/A</v>
      </c>
      <c r="AJ7" s="59" t="e">
        <f>NA()</f>
        <v>#N/A</v>
      </c>
      <c r="AK7" s="59" t="e">
        <f>NA()</f>
        <v>#N/A</v>
      </c>
      <c r="AL7" s="59" t="e">
        <f>NA()</f>
        <v>#N/A</v>
      </c>
      <c r="AM7" s="59" t="e">
        <f>NA()</f>
        <v>#N/A</v>
      </c>
      <c r="AN7" s="59" t="e">
        <f>NA()</f>
        <v>#N/A</v>
      </c>
      <c r="AO7" s="59" t="e">
        <f>NA()</f>
        <v>#N/A</v>
      </c>
      <c r="AP7" s="59" t="e">
        <f>NA()</f>
        <v>#N/A</v>
      </c>
      <c r="AQ7" s="59" t="e">
        <f>NA()</f>
        <v>#N/A</v>
      </c>
      <c r="AR7" s="59" t="e">
        <f>NA()</f>
        <v>#N/A</v>
      </c>
      <c r="AS7" s="59" t="e">
        <f>NA()</f>
        <v>#N/A</v>
      </c>
      <c r="AT7" s="58" t="str">
        <f>Z7</f>
        <v>Earth</v>
      </c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>
        <v>0.25</v>
      </c>
    </row>
    <row r="8" spans="1:66" ht="12" customHeight="1" x14ac:dyDescent="0.15">
      <c r="A8" s="12"/>
      <c r="B8" s="84"/>
      <c r="C8" s="68"/>
      <c r="D8" s="86"/>
      <c r="E8" s="68"/>
      <c r="F8" s="89"/>
      <c r="G8" s="91"/>
      <c r="H8" s="68"/>
      <c r="I8" s="68"/>
      <c r="J8" s="70"/>
      <c r="K8" s="44">
        <v>4</v>
      </c>
      <c r="L8" s="1"/>
      <c r="M8" s="44" t="str">
        <f>_xlfn.XLOOKUP(L8, $V$5:$V$9, $W$5:$W$9, "", 0)</f>
        <v/>
      </c>
      <c r="N8" s="44" t="str">
        <f>IF(L8="Ion Thruster", 5 * G8, _xlfn.XLOOKUP(L8, $V$5:$V$9, $X$5:$X$9, "", 0))</f>
        <v/>
      </c>
      <c r="O8" s="2"/>
      <c r="P8" s="44" t="str">
        <f t="shared" si="0"/>
        <v/>
      </c>
      <c r="Q8" s="44" t="str">
        <f t="shared" si="1"/>
        <v/>
      </c>
      <c r="R8" s="77"/>
      <c r="S8" s="79"/>
      <c r="T8" s="62"/>
      <c r="U8" s="23"/>
      <c r="V8" s="61" t="s">
        <v>7</v>
      </c>
      <c r="W8" s="60">
        <v>20</v>
      </c>
      <c r="X8" s="60">
        <v>200</v>
      </c>
      <c r="Y8" s="113"/>
      <c r="Z8" s="56" t="s">
        <v>12</v>
      </c>
      <c r="AA8" s="59" t="s">
        <v>14</v>
      </c>
      <c r="AB8" s="59" t="e">
        <f>NA()</f>
        <v>#N/A</v>
      </c>
      <c r="AC8" s="59">
        <v>5</v>
      </c>
      <c r="AD8" s="59" t="e">
        <f>NA()</f>
        <v>#N/A</v>
      </c>
      <c r="AE8" s="59" t="e">
        <f>NA()</f>
        <v>#N/A</v>
      </c>
      <c r="AF8" s="59" t="e">
        <f>NA()</f>
        <v>#N/A</v>
      </c>
      <c r="AG8" s="59" t="e">
        <f>NA()</f>
        <v>#N/A</v>
      </c>
      <c r="AH8" s="59" t="e">
        <f>NA()</f>
        <v>#N/A</v>
      </c>
      <c r="AI8" s="59" t="e">
        <f>NA()</f>
        <v>#N/A</v>
      </c>
      <c r="AJ8" s="59" t="e">
        <f>NA()</f>
        <v>#N/A</v>
      </c>
      <c r="AK8" s="59" t="e">
        <f>NA()</f>
        <v>#N/A</v>
      </c>
      <c r="AL8" s="59" t="e">
        <f>NA()</f>
        <v>#N/A</v>
      </c>
      <c r="AM8" s="59" t="e">
        <f>NA()</f>
        <v>#N/A</v>
      </c>
      <c r="AN8" s="59" t="e">
        <f>NA()</f>
        <v>#N/A</v>
      </c>
      <c r="AO8" s="59" t="e">
        <f>NA()</f>
        <v>#N/A</v>
      </c>
      <c r="AP8" s="59" t="e">
        <f>NA()</f>
        <v>#N/A</v>
      </c>
      <c r="AQ8" s="59" t="e">
        <f>NA()</f>
        <v>#N/A</v>
      </c>
      <c r="AR8" s="59" t="e">
        <f>NA()</f>
        <v>#N/A</v>
      </c>
      <c r="AS8" s="59" t="e">
        <f>NA()</f>
        <v>#N/A</v>
      </c>
      <c r="AT8" s="58" t="str">
        <f t="shared" ref="AT8:AT25" si="3">Z8</f>
        <v>Suborbital</v>
      </c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>
        <v>2</v>
      </c>
    </row>
    <row r="9" spans="1:66" ht="12" customHeight="1" x14ac:dyDescent="0.15">
      <c r="A9" s="12"/>
      <c r="B9" s="102"/>
      <c r="C9" s="94"/>
      <c r="D9" s="104"/>
      <c r="E9" s="94"/>
      <c r="F9" s="89"/>
      <c r="G9" s="106"/>
      <c r="H9" s="94"/>
      <c r="I9" s="94"/>
      <c r="J9" s="88"/>
      <c r="K9" s="98"/>
      <c r="L9" s="99"/>
      <c r="M9" s="99"/>
      <c r="N9" s="100"/>
      <c r="O9" s="46" t="s">
        <v>48</v>
      </c>
      <c r="P9" s="47">
        <f>IF(J5="","",J5+SUM(P5:P8))</f>
        <v>4</v>
      </c>
      <c r="Q9" s="47">
        <f>IF(B5="", "", SUM(Q5:Q8))</f>
        <v>12</v>
      </c>
      <c r="R9" s="48" t="s">
        <v>41</v>
      </c>
      <c r="S9" s="49" t="str">
        <f>IF($B5="","",IF(Q9 &gt;= S7, "Y", "N"))</f>
        <v>Y</v>
      </c>
      <c r="T9" s="122"/>
      <c r="U9" s="23"/>
      <c r="V9" s="61" t="s">
        <v>8</v>
      </c>
      <c r="W9" s="60">
        <v>1</v>
      </c>
      <c r="X9" s="60">
        <v>5</v>
      </c>
      <c r="Y9" s="113"/>
      <c r="Z9" s="56" t="s">
        <v>13</v>
      </c>
      <c r="AA9" s="59">
        <v>0</v>
      </c>
      <c r="AB9" s="59" t="e">
        <f>NA()</f>
        <v>#N/A</v>
      </c>
      <c r="AC9" s="59" t="e">
        <f>NA()</f>
        <v>#N/A</v>
      </c>
      <c r="AD9" s="59">
        <v>3</v>
      </c>
      <c r="AE9" s="59">
        <v>1</v>
      </c>
      <c r="AF9" s="59" t="e">
        <f>NA()</f>
        <v>#N/A</v>
      </c>
      <c r="AG9" s="59">
        <v>3</v>
      </c>
      <c r="AH9" s="59">
        <v>6</v>
      </c>
      <c r="AI9" s="59">
        <v>5</v>
      </c>
      <c r="AJ9" s="59">
        <v>3</v>
      </c>
      <c r="AK9" s="59" t="e">
        <f>NA()</f>
        <v>#N/A</v>
      </c>
      <c r="AL9" s="59" t="e">
        <f>NA()</f>
        <v>#N/A</v>
      </c>
      <c r="AM9" s="59" t="e">
        <f>NA()</f>
        <v>#N/A</v>
      </c>
      <c r="AN9" s="59" t="e">
        <f>NA()</f>
        <v>#N/A</v>
      </c>
      <c r="AO9" s="59" t="e">
        <f>NA()</f>
        <v>#N/A</v>
      </c>
      <c r="AP9" s="59" t="e">
        <f>NA()</f>
        <v>#N/A</v>
      </c>
      <c r="AQ9" s="59" t="e">
        <f>NA()</f>
        <v>#N/A</v>
      </c>
      <c r="AR9" s="59" t="e">
        <f>NA()</f>
        <v>#N/A</v>
      </c>
      <c r="AS9" s="59" t="e">
        <f>NA()</f>
        <v>#N/A</v>
      </c>
      <c r="AT9" s="58" t="str">
        <f t="shared" si="3"/>
        <v>Earth Orbit</v>
      </c>
      <c r="AU9" s="59"/>
      <c r="AV9" s="59"/>
      <c r="AW9" s="59"/>
      <c r="AX9" s="59">
        <v>1</v>
      </c>
      <c r="AY9" s="59">
        <v>1</v>
      </c>
      <c r="AZ9" s="59"/>
      <c r="BA9" s="59">
        <v>1</v>
      </c>
      <c r="BB9" s="59">
        <v>1</v>
      </c>
      <c r="BC9" s="59">
        <v>3</v>
      </c>
      <c r="BD9" s="59">
        <v>3</v>
      </c>
      <c r="BE9" s="59"/>
      <c r="BF9" s="59"/>
      <c r="BG9" s="59"/>
      <c r="BH9" s="59"/>
      <c r="BI9" s="59"/>
      <c r="BJ9" s="59"/>
      <c r="BK9" s="59"/>
      <c r="BL9" s="59"/>
      <c r="BM9" s="59"/>
      <c r="BN9" s="59">
        <v>4</v>
      </c>
    </row>
    <row r="10" spans="1:66" ht="12" customHeight="1" x14ac:dyDescent="0.15">
      <c r="A10" s="12"/>
      <c r="B10" s="101" t="s">
        <v>12</v>
      </c>
      <c r="C10" s="93" t="str">
        <f>IF(B10="", "", "to")</f>
        <v>to</v>
      </c>
      <c r="D10" s="103" t="s">
        <v>13</v>
      </c>
      <c r="E10" s="93" cm="1">
        <f t="array" ref="E10">IF(B10="", "", _xlfn.XLOOKUP(B10, $Z$7:$Z$25, _xlfn.XLOOKUP(D10, $AU$6:$BM$6, $AU$7:$BM$25, ""), ""))</f>
        <v>0</v>
      </c>
      <c r="F10" s="89"/>
      <c r="G10" s="91">
        <f>IF(B10="","",ROUNDUP(E10*F10,0))</f>
        <v>0</v>
      </c>
      <c r="H10" s="68" cm="1">
        <f t="array" ref="H10">IF(B10="", "", _xlfn.XLOOKUP(B10, $Z$7:$Z$25, _xlfn.XLOOKUP(D10, $AA$6:$AS$6, $AA$7:$AS$25, ""), ""))</f>
        <v>5</v>
      </c>
      <c r="I10" s="68">
        <f>IF(AND(F10&lt;1, F10&gt;0), ROUNDUP(H10/F10, 0), H10)</f>
        <v>5</v>
      </c>
      <c r="J10" s="70">
        <v>4</v>
      </c>
      <c r="K10" s="44">
        <v>1</v>
      </c>
      <c r="L10" s="1" t="s">
        <v>6</v>
      </c>
      <c r="M10" s="44">
        <f>_xlfn.XLOOKUP(L10, $V$5:$V$9, $W$5:$W$9, "", 0)</f>
        <v>9</v>
      </c>
      <c r="N10" s="44">
        <f>IF(L10="Ion Thruster", 5 * G10, _xlfn.XLOOKUP(L10, $V$5:$V$9, $X$5:$X$9, "", 0))</f>
        <v>80</v>
      </c>
      <c r="O10" s="2">
        <v>1</v>
      </c>
      <c r="P10" s="44">
        <f>IF(M10="", "", M10*O10)</f>
        <v>9</v>
      </c>
      <c r="Q10" s="44">
        <f>IF(N10="", "", N10*O10)</f>
        <v>80</v>
      </c>
      <c r="R10" s="72"/>
      <c r="S10" s="73"/>
      <c r="T10" s="63"/>
      <c r="U10" s="23"/>
      <c r="Y10" s="113"/>
      <c r="Z10" s="56" t="s">
        <v>23</v>
      </c>
      <c r="AA10" s="59" t="e">
        <f>NA()</f>
        <v>#N/A</v>
      </c>
      <c r="AB10" s="59" t="e">
        <f>NA()</f>
        <v>#N/A</v>
      </c>
      <c r="AC10" s="59">
        <v>3</v>
      </c>
      <c r="AD10" s="59" t="e">
        <f>NA()</f>
        <v>#N/A</v>
      </c>
      <c r="AE10" s="59" t="e">
        <f>NA()</f>
        <v>#N/A</v>
      </c>
      <c r="AF10" s="59">
        <v>2</v>
      </c>
      <c r="AG10" s="59" t="e">
        <f>NA()</f>
        <v>#N/A</v>
      </c>
      <c r="AH10" s="59" t="e">
        <f>NA()</f>
        <v>#N/A</v>
      </c>
      <c r="AI10" s="59" t="e">
        <f>NA()</f>
        <v>#N/A</v>
      </c>
      <c r="AJ10" s="59" t="e">
        <f>NA()</f>
        <v>#N/A</v>
      </c>
      <c r="AK10" s="59" t="e">
        <f>NA()</f>
        <v>#N/A</v>
      </c>
      <c r="AL10" s="59" t="e">
        <f>NA()</f>
        <v>#N/A</v>
      </c>
      <c r="AM10" s="59" t="e">
        <f>NA()</f>
        <v>#N/A</v>
      </c>
      <c r="AN10" s="59" t="e">
        <f>NA()</f>
        <v>#N/A</v>
      </c>
      <c r="AO10" s="59" t="e">
        <f>NA()</f>
        <v>#N/A</v>
      </c>
      <c r="AP10" s="59" t="e">
        <f>NA()</f>
        <v>#N/A</v>
      </c>
      <c r="AQ10" s="59" t="e">
        <f>NA()</f>
        <v>#N/A</v>
      </c>
      <c r="AR10" s="59" t="e">
        <f>NA()</f>
        <v>#N/A</v>
      </c>
      <c r="AS10" s="59" t="e">
        <f>NA()</f>
        <v>#N/A</v>
      </c>
      <c r="AT10" s="58" t="str">
        <f t="shared" si="3"/>
        <v>Lunar Orbit</v>
      </c>
      <c r="AU10" s="59"/>
      <c r="AV10" s="59"/>
      <c r="AW10" s="59">
        <v>1</v>
      </c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</row>
    <row r="11" spans="1:66" ht="12" customHeight="1" x14ac:dyDescent="0.15">
      <c r="A11" s="12"/>
      <c r="B11" s="84"/>
      <c r="C11" s="68"/>
      <c r="D11" s="86"/>
      <c r="E11" s="68"/>
      <c r="F11" s="89"/>
      <c r="G11" s="91"/>
      <c r="H11" s="68"/>
      <c r="I11" s="68"/>
      <c r="J11" s="70"/>
      <c r="K11" s="44">
        <v>2</v>
      </c>
      <c r="L11" s="1"/>
      <c r="M11" s="44" t="str">
        <f>_xlfn.XLOOKUP(L11, $V$5:$V$9, $W$5:$W$9, "", 0)</f>
        <v/>
      </c>
      <c r="N11" s="44" t="str">
        <f>IF(L11="Ion Thruster", 5 * G11, _xlfn.XLOOKUP(L11, $V$5:$V$9, $X$5:$X$9, "", 0))</f>
        <v/>
      </c>
      <c r="O11" s="2"/>
      <c r="P11" s="44" t="str">
        <f t="shared" ref="P11:P13" si="4">IF(M11="", "", M11*O11)</f>
        <v/>
      </c>
      <c r="Q11" s="44" t="str">
        <f t="shared" ref="Q11:Q13" si="5">IF(N11="", "", N11*O11)</f>
        <v/>
      </c>
      <c r="R11" s="74"/>
      <c r="S11" s="75"/>
      <c r="T11" s="62"/>
      <c r="U11" s="23"/>
      <c r="Y11" s="113"/>
      <c r="Z11" s="56" t="s">
        <v>30</v>
      </c>
      <c r="AA11" s="59" t="e">
        <f>NA()</f>
        <v>#N/A</v>
      </c>
      <c r="AB11" s="59" t="e">
        <f>NA()</f>
        <v>#N/A</v>
      </c>
      <c r="AC11" s="59">
        <v>1</v>
      </c>
      <c r="AD11" s="59">
        <v>2</v>
      </c>
      <c r="AE11" s="59" t="e">
        <f>NA()</f>
        <v>#N/A</v>
      </c>
      <c r="AF11" s="59">
        <v>4</v>
      </c>
      <c r="AG11" s="59" t="e">
        <f>NA()</f>
        <v>#N/A</v>
      </c>
      <c r="AH11" s="59" t="e">
        <f>NA()</f>
        <v>#N/A</v>
      </c>
      <c r="AI11" s="59" t="e">
        <f>NA()</f>
        <v>#N/A</v>
      </c>
      <c r="AJ11" s="59" t="e">
        <f>NA()</f>
        <v>#N/A</v>
      </c>
      <c r="AK11" s="59" t="e">
        <f>NA()</f>
        <v>#N/A</v>
      </c>
      <c r="AL11" s="59" t="e">
        <f>NA()</f>
        <v>#N/A</v>
      </c>
      <c r="AM11" s="59" t="e">
        <f>NA()</f>
        <v>#N/A</v>
      </c>
      <c r="AN11" s="59" t="e">
        <f>NA()</f>
        <v>#N/A</v>
      </c>
      <c r="AO11" s="59" t="e">
        <f>NA()</f>
        <v>#N/A</v>
      </c>
      <c r="AP11" s="59" t="e">
        <f>NA()</f>
        <v>#N/A</v>
      </c>
      <c r="AQ11" s="59" t="e">
        <f>NA()</f>
        <v>#N/A</v>
      </c>
      <c r="AR11" s="59" t="e">
        <f>NA()</f>
        <v>#N/A</v>
      </c>
      <c r="AS11" s="59" t="e">
        <f>NA()</f>
        <v>#N/A</v>
      </c>
      <c r="AT11" s="58" t="str">
        <f t="shared" si="3"/>
        <v>Lunar Fly-by</v>
      </c>
      <c r="AU11" s="59"/>
      <c r="AV11" s="59"/>
      <c r="AW11" s="59">
        <v>1</v>
      </c>
      <c r="AX11" s="59">
        <v>1</v>
      </c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</row>
    <row r="12" spans="1:66" ht="12" customHeight="1" x14ac:dyDescent="0.15">
      <c r="A12" s="12"/>
      <c r="B12" s="84"/>
      <c r="C12" s="68"/>
      <c r="D12" s="86"/>
      <c r="E12" s="68"/>
      <c r="F12" s="89"/>
      <c r="G12" s="91"/>
      <c r="H12" s="68"/>
      <c r="I12" s="68"/>
      <c r="J12" s="70"/>
      <c r="K12" s="44">
        <v>3</v>
      </c>
      <c r="L12" s="1"/>
      <c r="M12" s="44" t="str">
        <f>_xlfn.XLOOKUP(L12, $V$5:$V$9, $W$5:$W$9, "", 0)</f>
        <v/>
      </c>
      <c r="N12" s="44" t="str">
        <f>IF(L12="Ion Thruster", 5 * G12, _xlfn.XLOOKUP(L12, $V$5:$V$9, $X$5:$X$9, "", 0))</f>
        <v/>
      </c>
      <c r="O12" s="2"/>
      <c r="P12" s="44" t="str">
        <f t="shared" si="4"/>
        <v/>
      </c>
      <c r="Q12" s="44" t="str">
        <f t="shared" si="5"/>
        <v/>
      </c>
      <c r="R12" s="76" t="s">
        <v>49</v>
      </c>
      <c r="S12" s="78">
        <f>IF(B10="", "", I10*P14)</f>
        <v>65</v>
      </c>
      <c r="T12" s="64"/>
      <c r="U12" s="23"/>
      <c r="Y12" s="113"/>
      <c r="Z12" s="56" t="s">
        <v>28</v>
      </c>
      <c r="AA12" s="59" t="e">
        <f>NA()</f>
        <v>#N/A</v>
      </c>
      <c r="AB12" s="59" t="e">
        <f>NA()</f>
        <v>#N/A</v>
      </c>
      <c r="AC12" s="59" t="e">
        <f>NA()</f>
        <v>#N/A</v>
      </c>
      <c r="AD12" s="59">
        <v>2</v>
      </c>
      <c r="AE12" s="59" t="e">
        <f>NA()</f>
        <v>#N/A</v>
      </c>
      <c r="AF12" s="59" t="e">
        <f>NA()</f>
        <v>#N/A</v>
      </c>
      <c r="AG12" s="59" t="e">
        <f>NA()</f>
        <v>#N/A</v>
      </c>
      <c r="AH12" s="59" t="e">
        <f>NA()</f>
        <v>#N/A</v>
      </c>
      <c r="AI12" s="59" t="e">
        <f>NA()</f>
        <v>#N/A</v>
      </c>
      <c r="AJ12" s="59" t="e">
        <f>NA()</f>
        <v>#N/A</v>
      </c>
      <c r="AK12" s="59" t="e">
        <f>NA()</f>
        <v>#N/A</v>
      </c>
      <c r="AL12" s="59" t="e">
        <f>NA()</f>
        <v>#N/A</v>
      </c>
      <c r="AM12" s="59" t="e">
        <f>NA()</f>
        <v>#N/A</v>
      </c>
      <c r="AN12" s="59" t="e">
        <f>NA()</f>
        <v>#N/A</v>
      </c>
      <c r="AO12" s="59" t="e">
        <f>NA()</f>
        <v>#N/A</v>
      </c>
      <c r="AP12" s="59" t="e">
        <f>NA()</f>
        <v>#N/A</v>
      </c>
      <c r="AQ12" s="59" t="e">
        <f>NA()</f>
        <v>#N/A</v>
      </c>
      <c r="AR12" s="59" t="e">
        <f>NA()</f>
        <v>#N/A</v>
      </c>
      <c r="AS12" s="59" t="e">
        <f>NA()</f>
        <v>#N/A</v>
      </c>
      <c r="AT12" s="58" t="str">
        <f t="shared" si="3"/>
        <v>Moon</v>
      </c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</row>
    <row r="13" spans="1:66" ht="12" customHeight="1" x14ac:dyDescent="0.15">
      <c r="A13" s="12"/>
      <c r="B13" s="84"/>
      <c r="C13" s="68"/>
      <c r="D13" s="86"/>
      <c r="E13" s="68"/>
      <c r="F13" s="89"/>
      <c r="G13" s="91"/>
      <c r="H13" s="68"/>
      <c r="I13" s="68"/>
      <c r="J13" s="70"/>
      <c r="K13" s="44">
        <v>4</v>
      </c>
      <c r="L13" s="1"/>
      <c r="M13" s="44" t="str">
        <f>_xlfn.XLOOKUP(L13, $V$5:$V$9, $W$5:$W$9, "", 0)</f>
        <v/>
      </c>
      <c r="N13" s="44" t="str">
        <f>IF(L13="Ion Thruster", 5 * G13, _xlfn.XLOOKUP(L13, $V$5:$V$9, $X$5:$X$9, "", 0))</f>
        <v/>
      </c>
      <c r="O13" s="2"/>
      <c r="P13" s="44" t="str">
        <f t="shared" si="4"/>
        <v/>
      </c>
      <c r="Q13" s="44" t="str">
        <f t="shared" si="5"/>
        <v/>
      </c>
      <c r="R13" s="77"/>
      <c r="S13" s="79"/>
      <c r="T13" s="62"/>
      <c r="U13" s="23"/>
      <c r="Y13" s="113"/>
      <c r="Z13" s="56" t="s">
        <v>25</v>
      </c>
      <c r="AA13" s="59" t="e">
        <f>NA()</f>
        <v>#N/A</v>
      </c>
      <c r="AB13" s="59" t="e">
        <f>NA()</f>
        <v>#N/A</v>
      </c>
      <c r="AC13" s="59">
        <v>3</v>
      </c>
      <c r="AD13" s="59" t="e">
        <f>NA()</f>
        <v>#N/A</v>
      </c>
      <c r="AE13" s="59" t="e">
        <f>NA()</f>
        <v>#N/A</v>
      </c>
      <c r="AF13" s="59" t="e">
        <f>NA()</f>
        <v>#N/A</v>
      </c>
      <c r="AG13" s="59" t="e">
        <f>NA()</f>
        <v>#N/A</v>
      </c>
      <c r="AH13" s="59" t="e">
        <f>NA()</f>
        <v>#N/A</v>
      </c>
      <c r="AI13" s="59">
        <v>4</v>
      </c>
      <c r="AJ13" s="59" t="e">
        <f>NA()</f>
        <v>#N/A</v>
      </c>
      <c r="AK13" s="59" t="e">
        <f>NA()</f>
        <v>#N/A</v>
      </c>
      <c r="AL13" s="59" t="e">
        <f>NA()</f>
        <v>#N/A</v>
      </c>
      <c r="AM13" s="59">
        <v>5</v>
      </c>
      <c r="AN13" s="59" t="e">
        <f>NA()</f>
        <v>#N/A</v>
      </c>
      <c r="AO13" s="59" t="e">
        <f>NA()</f>
        <v>#N/A</v>
      </c>
      <c r="AP13" s="59">
        <v>3</v>
      </c>
      <c r="AQ13" s="59">
        <v>2</v>
      </c>
      <c r="AR13" s="59" t="e">
        <f>NA()</f>
        <v>#N/A</v>
      </c>
      <c r="AS13" s="59">
        <v>5</v>
      </c>
      <c r="AT13" s="58" t="str">
        <f t="shared" si="3"/>
        <v>Inner P. Transfer</v>
      </c>
      <c r="AU13" s="59"/>
      <c r="AV13" s="59"/>
      <c r="AW13" s="59">
        <v>1</v>
      </c>
      <c r="AX13" s="59"/>
      <c r="AY13" s="59"/>
      <c r="AZ13" s="59"/>
      <c r="BA13" s="59"/>
      <c r="BB13" s="59"/>
      <c r="BC13" s="59">
        <v>2</v>
      </c>
      <c r="BD13" s="59"/>
      <c r="BE13" s="59"/>
      <c r="BF13" s="59"/>
      <c r="BG13" s="59">
        <v>1</v>
      </c>
      <c r="BH13" s="59"/>
      <c r="BI13" s="59"/>
      <c r="BJ13" s="59">
        <v>1</v>
      </c>
      <c r="BK13" s="59">
        <v>1</v>
      </c>
      <c r="BL13" s="59"/>
      <c r="BM13" s="59">
        <v>1</v>
      </c>
    </row>
    <row r="14" spans="1:66" ht="12" customHeight="1" x14ac:dyDescent="0.15">
      <c r="A14" s="12"/>
      <c r="B14" s="102"/>
      <c r="C14" s="94"/>
      <c r="D14" s="104"/>
      <c r="E14" s="94"/>
      <c r="F14" s="89"/>
      <c r="G14" s="106"/>
      <c r="H14" s="94"/>
      <c r="I14" s="94"/>
      <c r="J14" s="88"/>
      <c r="K14" s="98"/>
      <c r="L14" s="99"/>
      <c r="M14" s="99"/>
      <c r="N14" s="100"/>
      <c r="O14" s="46" t="s">
        <v>48</v>
      </c>
      <c r="P14" s="47">
        <f>IF(J10="","",J10+SUM(P10:P13))</f>
        <v>13</v>
      </c>
      <c r="Q14" s="47">
        <f>IF(B10="", "", SUM(Q10:Q13))</f>
        <v>80</v>
      </c>
      <c r="R14" s="48" t="s">
        <v>41</v>
      </c>
      <c r="S14" s="49" t="str">
        <f>IF($B10="","",IF(Q14 &gt;= S12, "Y", "N"))</f>
        <v>Y</v>
      </c>
      <c r="T14" s="122"/>
      <c r="U14" s="23"/>
      <c r="Y14" s="113"/>
      <c r="Z14" s="56" t="s">
        <v>26</v>
      </c>
      <c r="AA14" s="59" t="e">
        <f>NA()</f>
        <v>#N/A</v>
      </c>
      <c r="AB14" s="59" t="e">
        <f>NA()</f>
        <v>#N/A</v>
      </c>
      <c r="AC14" s="59" t="e">
        <f>NA()</f>
        <v>#N/A</v>
      </c>
      <c r="AD14" s="59" t="e">
        <f>NA()</f>
        <v>#N/A</v>
      </c>
      <c r="AE14" s="59" t="e">
        <f>NA()</f>
        <v>#N/A</v>
      </c>
      <c r="AF14" s="59" t="e">
        <f>NA()</f>
        <v>#N/A</v>
      </c>
      <c r="AG14" s="59" t="e">
        <f>NA()</f>
        <v>#N/A</v>
      </c>
      <c r="AH14" s="59" t="e">
        <f>NA()</f>
        <v>#N/A</v>
      </c>
      <c r="AI14" s="59" t="e">
        <f>NA()</f>
        <v>#N/A</v>
      </c>
      <c r="AJ14" s="59" t="e">
        <f>NA()</f>
        <v>#N/A</v>
      </c>
      <c r="AK14" s="59" t="e">
        <f>NA()</f>
        <v>#N/A</v>
      </c>
      <c r="AL14" s="59" t="e">
        <f>NA()</f>
        <v>#N/A</v>
      </c>
      <c r="AM14" s="59" t="e">
        <f>NA()</f>
        <v>#N/A</v>
      </c>
      <c r="AN14" s="59" t="e">
        <f>NA()</f>
        <v>#N/A</v>
      </c>
      <c r="AO14" s="59" t="e">
        <f>NA()</f>
        <v>#N/A</v>
      </c>
      <c r="AP14" s="59" t="e">
        <f>NA()</f>
        <v>#N/A</v>
      </c>
      <c r="AQ14" s="59" t="e">
        <f>NA()</f>
        <v>#N/A</v>
      </c>
      <c r="AR14" s="59" t="e">
        <f>NA()</f>
        <v>#N/A</v>
      </c>
      <c r="AS14" s="59" t="e">
        <f>NA()</f>
        <v>#N/A</v>
      </c>
      <c r="AT14" s="58" t="str">
        <f t="shared" si="3"/>
        <v>Outer P. Transfer</v>
      </c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</row>
    <row r="15" spans="1:66" ht="12" customHeight="1" x14ac:dyDescent="0.15">
      <c r="A15" s="12"/>
      <c r="B15" s="83" t="s">
        <v>10</v>
      </c>
      <c r="C15" s="68" t="str">
        <f>IF(B15="", "", "to")</f>
        <v>to</v>
      </c>
      <c r="D15" s="103" t="s">
        <v>12</v>
      </c>
      <c r="E15" s="93" cm="1">
        <f t="array" ref="E15">IF(B15="", "", _xlfn.XLOOKUP(B15, $Z$7:$Z$25, _xlfn.XLOOKUP(D15, $AU$6:$BM$6, $AU$7:$BM$25, ""), ""))</f>
        <v>0</v>
      </c>
      <c r="F15" s="89"/>
      <c r="G15" s="91">
        <f>IF(B15="","",ROUNDUP(E15*F15,0))</f>
        <v>0</v>
      </c>
      <c r="H15" s="68" cm="1">
        <f t="array" ref="H15">IF(B15="", "", _xlfn.XLOOKUP(B15, $Z$7:$Z$25, _xlfn.XLOOKUP(D15, $AA$6:$AS$6, $AA$7:$AS$25, ""), ""))</f>
        <v>3</v>
      </c>
      <c r="I15" s="68">
        <f>IF(AND(F15&lt;1, F15&gt;0), ROUNDUP(H15/F15, 0), H15)</f>
        <v>3</v>
      </c>
      <c r="J15" s="70">
        <v>13</v>
      </c>
      <c r="K15" s="44">
        <v>1</v>
      </c>
      <c r="L15" s="1" t="s">
        <v>6</v>
      </c>
      <c r="M15" s="44">
        <f>_xlfn.XLOOKUP(L15, $V$5:$V$9, $W$5:$W$9, "", 0)</f>
        <v>9</v>
      </c>
      <c r="N15" s="44">
        <f>IF(L15="Ion Thruster", 5 * G15, _xlfn.XLOOKUP(L15, $V$5:$V$9, $X$5:$X$9, "", 0))</f>
        <v>80</v>
      </c>
      <c r="O15" s="2">
        <v>1</v>
      </c>
      <c r="P15" s="44">
        <f>IF(M15="", "", M15*O15)</f>
        <v>9</v>
      </c>
      <c r="Q15" s="44">
        <f>IF(N15="", "", N15*O15)</f>
        <v>80</v>
      </c>
      <c r="R15" s="72"/>
      <c r="S15" s="73"/>
      <c r="T15" s="63"/>
      <c r="U15" s="23"/>
      <c r="Y15" s="113"/>
      <c r="Z15" s="56" t="s">
        <v>27</v>
      </c>
      <c r="AA15" s="59" t="e">
        <f>NA()</f>
        <v>#N/A</v>
      </c>
      <c r="AB15" s="59" t="e">
        <f>NA()</f>
        <v>#N/A</v>
      </c>
      <c r="AC15" s="59">
        <v>5</v>
      </c>
      <c r="AD15" s="59" t="e">
        <f>NA()</f>
        <v>#N/A</v>
      </c>
      <c r="AE15" s="59" t="e">
        <f>NA()</f>
        <v>#N/A</v>
      </c>
      <c r="AF15" s="59" t="e">
        <f>NA()</f>
        <v>#N/A</v>
      </c>
      <c r="AG15" s="59">
        <v>4</v>
      </c>
      <c r="AH15" s="59">
        <v>5</v>
      </c>
      <c r="AI15" s="59" t="e">
        <f>NA()</f>
        <v>#N/A</v>
      </c>
      <c r="AJ15" s="59" t="e">
        <f>NA()</f>
        <v>#N/A</v>
      </c>
      <c r="AK15" s="59">
        <v>0</v>
      </c>
      <c r="AL15" s="59">
        <v>1</v>
      </c>
      <c r="AM15" s="59" t="e">
        <f>NA()</f>
        <v>#N/A</v>
      </c>
      <c r="AN15" s="59" t="e">
        <f>NA()</f>
        <v>#N/A</v>
      </c>
      <c r="AO15" s="59" t="e">
        <f>NA()</f>
        <v>#N/A</v>
      </c>
      <c r="AP15" s="59" t="e">
        <f>NA()</f>
        <v>#N/A</v>
      </c>
      <c r="AQ15" s="59" t="e">
        <f>NA()</f>
        <v>#N/A</v>
      </c>
      <c r="AR15" s="59" t="e">
        <f>NA()</f>
        <v>#N/A</v>
      </c>
      <c r="AS15" s="59" t="e">
        <f>NA()</f>
        <v>#N/A</v>
      </c>
      <c r="AT15" s="58" t="str">
        <f t="shared" si="3"/>
        <v>Mars Orbit</v>
      </c>
      <c r="AU15" s="59"/>
      <c r="AV15" s="59"/>
      <c r="AW15" s="59">
        <v>3</v>
      </c>
      <c r="AX15" s="59"/>
      <c r="AY15" s="59"/>
      <c r="AZ15" s="59"/>
      <c r="BA15" s="59">
        <v>2</v>
      </c>
      <c r="BB15" s="59">
        <v>1</v>
      </c>
      <c r="BC15" s="59"/>
      <c r="BD15" s="59"/>
      <c r="BE15" s="59"/>
      <c r="BF15" s="59">
        <v>1</v>
      </c>
      <c r="BG15" s="59"/>
      <c r="BH15" s="59"/>
      <c r="BI15" s="59"/>
      <c r="BJ15" s="59"/>
      <c r="BK15" s="59"/>
      <c r="BL15" s="59"/>
      <c r="BM15" s="59"/>
    </row>
    <row r="16" spans="1:66" ht="12" customHeight="1" x14ac:dyDescent="0.15">
      <c r="A16" s="12"/>
      <c r="B16" s="84"/>
      <c r="C16" s="68"/>
      <c r="D16" s="86"/>
      <c r="E16" s="68"/>
      <c r="F16" s="89"/>
      <c r="G16" s="91"/>
      <c r="H16" s="68"/>
      <c r="I16" s="68"/>
      <c r="J16" s="70"/>
      <c r="K16" s="44">
        <v>2</v>
      </c>
      <c r="L16" s="1"/>
      <c r="M16" s="44" t="str">
        <f>_xlfn.XLOOKUP(L16, $V$5:$V$9, $W$5:$W$9, "", 0)</f>
        <v/>
      </c>
      <c r="N16" s="44" t="str">
        <f>IF(L16="Ion Thruster", 5 * G16, _xlfn.XLOOKUP(L16, $V$5:$V$9, $X$5:$X$9, "", 0))</f>
        <v/>
      </c>
      <c r="O16" s="2"/>
      <c r="P16" s="44" t="str">
        <f t="shared" ref="P16:P18" si="6">IF(M16="", "", M16*O16)</f>
        <v/>
      </c>
      <c r="Q16" s="44" t="str">
        <f t="shared" ref="Q16:Q18" si="7">IF(N16="", "", N16*O16)</f>
        <v/>
      </c>
      <c r="R16" s="74"/>
      <c r="S16" s="75"/>
      <c r="T16" s="62"/>
      <c r="U16" s="23"/>
      <c r="Y16" s="113"/>
      <c r="Z16" s="56" t="s">
        <v>29</v>
      </c>
      <c r="AA16" s="59" t="e">
        <f>NA()</f>
        <v>#N/A</v>
      </c>
      <c r="AB16" s="59" t="e">
        <f>NA()</f>
        <v>#N/A</v>
      </c>
      <c r="AC16" s="59" t="e">
        <f>NA()</f>
        <v>#N/A</v>
      </c>
      <c r="AD16" s="59" t="e">
        <f>NA()</f>
        <v>#N/A</v>
      </c>
      <c r="AE16" s="59" t="e">
        <f>NA()</f>
        <v>#N/A</v>
      </c>
      <c r="AF16" s="59" t="e">
        <f>NA()</f>
        <v>#N/A</v>
      </c>
      <c r="AG16" s="59" t="e">
        <f>NA()</f>
        <v>#N/A</v>
      </c>
      <c r="AH16" s="59" t="e">
        <f>NA()</f>
        <v>#N/A</v>
      </c>
      <c r="AI16" s="59">
        <v>3</v>
      </c>
      <c r="AJ16" s="59" t="e">
        <f>NA()</f>
        <v>#N/A</v>
      </c>
      <c r="AK16" s="59">
        <v>3</v>
      </c>
      <c r="AL16" s="59" t="e">
        <f>NA()</f>
        <v>#N/A</v>
      </c>
      <c r="AM16" s="59" t="e">
        <f>NA()</f>
        <v>#N/A</v>
      </c>
      <c r="AN16" s="59" t="e">
        <f>NA()</f>
        <v>#N/A</v>
      </c>
      <c r="AO16" s="59" t="e">
        <f>NA()</f>
        <v>#N/A</v>
      </c>
      <c r="AP16" s="59" t="e">
        <f>NA()</f>
        <v>#N/A</v>
      </c>
      <c r="AQ16" s="59" t="e">
        <f>NA()</f>
        <v>#N/A</v>
      </c>
      <c r="AR16" s="59" t="e">
        <f>NA()</f>
        <v>#N/A</v>
      </c>
      <c r="AS16" s="59" t="e">
        <f>NA()</f>
        <v>#N/A</v>
      </c>
      <c r="AT16" s="58" t="str">
        <f t="shared" si="3"/>
        <v>Mars Fly-by</v>
      </c>
      <c r="AU16" s="59"/>
      <c r="AV16" s="59"/>
      <c r="AW16" s="59"/>
      <c r="AX16" s="59"/>
      <c r="AY16" s="59"/>
      <c r="AZ16" s="59"/>
      <c r="BA16" s="59"/>
      <c r="BB16" s="59"/>
      <c r="BC16" s="59">
        <v>1</v>
      </c>
      <c r="BD16" s="59"/>
      <c r="BE16" s="59"/>
      <c r="BF16" s="59"/>
      <c r="BG16" s="59"/>
      <c r="BH16" s="59"/>
      <c r="BI16" s="59"/>
      <c r="BJ16" s="59"/>
      <c r="BK16" s="59"/>
      <c r="BL16" s="59"/>
      <c r="BM16" s="59"/>
    </row>
    <row r="17" spans="1:65" ht="12" customHeight="1" x14ac:dyDescent="0.15">
      <c r="A17" s="12"/>
      <c r="B17" s="84"/>
      <c r="C17" s="68"/>
      <c r="D17" s="86"/>
      <c r="E17" s="68"/>
      <c r="F17" s="89"/>
      <c r="G17" s="91"/>
      <c r="H17" s="68"/>
      <c r="I17" s="68"/>
      <c r="J17" s="70"/>
      <c r="K17" s="44">
        <v>3</v>
      </c>
      <c r="L17" s="1"/>
      <c r="M17" s="44" t="str">
        <f>_xlfn.XLOOKUP(L17, $V$5:$V$9, $W$5:$W$9, "", 0)</f>
        <v/>
      </c>
      <c r="N17" s="44" t="str">
        <f>IF(L17="Ion Thruster", 5 * G17, _xlfn.XLOOKUP(L17, $V$5:$V$9, $X$5:$X$9, "", 0))</f>
        <v/>
      </c>
      <c r="O17" s="2"/>
      <c r="P17" s="44" t="str">
        <f t="shared" si="6"/>
        <v/>
      </c>
      <c r="Q17" s="44" t="str">
        <f t="shared" si="7"/>
        <v/>
      </c>
      <c r="R17" s="76" t="s">
        <v>49</v>
      </c>
      <c r="S17" s="78">
        <f>IF(B15="", "", I15*P19)</f>
        <v>66</v>
      </c>
      <c r="T17" s="64"/>
      <c r="U17" s="23"/>
      <c r="Y17" s="113"/>
      <c r="Z17" s="56" t="s">
        <v>35</v>
      </c>
      <c r="AA17" s="59" t="e">
        <f>NA()</f>
        <v>#N/A</v>
      </c>
      <c r="AB17" s="59" t="e">
        <f>NA()</f>
        <v>#N/A</v>
      </c>
      <c r="AC17" s="59" t="e">
        <f>NA()</f>
        <v>#N/A</v>
      </c>
      <c r="AD17" s="59" t="e">
        <f>NA()</f>
        <v>#N/A</v>
      </c>
      <c r="AE17" s="59" t="e">
        <f>NA()</f>
        <v>#N/A</v>
      </c>
      <c r="AF17" s="59" t="e">
        <f>NA()</f>
        <v>#N/A</v>
      </c>
      <c r="AG17" s="59" t="e">
        <f>NA()</f>
        <v>#N/A</v>
      </c>
      <c r="AH17" s="59" t="e">
        <f>NA()</f>
        <v>#N/A</v>
      </c>
      <c r="AI17" s="59">
        <v>3</v>
      </c>
      <c r="AJ17" s="59" t="e">
        <f>NA()</f>
        <v>#N/A</v>
      </c>
      <c r="AK17" s="59" t="e">
        <f>NA()</f>
        <v>#N/A</v>
      </c>
      <c r="AL17" s="59" t="e">
        <f>NA()</f>
        <v>#N/A</v>
      </c>
      <c r="AM17" s="59" t="e">
        <f>NA()</f>
        <v>#N/A</v>
      </c>
      <c r="AN17" s="59" t="e">
        <f>NA()</f>
        <v>#N/A</v>
      </c>
      <c r="AO17" s="59" t="e">
        <f>NA()</f>
        <v>#N/A</v>
      </c>
      <c r="AP17" s="59" t="e">
        <f>NA()</f>
        <v>#N/A</v>
      </c>
      <c r="AQ17" s="59" t="e">
        <f>NA()</f>
        <v>#N/A</v>
      </c>
      <c r="AR17" s="59" t="e">
        <f>NA()</f>
        <v>#N/A</v>
      </c>
      <c r="AS17" s="59" t="e">
        <f>NA()</f>
        <v>#N/A</v>
      </c>
      <c r="AT17" s="58" t="str">
        <f t="shared" si="3"/>
        <v>Mars</v>
      </c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</row>
    <row r="18" spans="1:65" ht="12" customHeight="1" x14ac:dyDescent="0.15">
      <c r="A18" s="12"/>
      <c r="B18" s="84"/>
      <c r="C18" s="68"/>
      <c r="D18" s="86"/>
      <c r="E18" s="68"/>
      <c r="F18" s="89"/>
      <c r="G18" s="91"/>
      <c r="H18" s="68"/>
      <c r="I18" s="68"/>
      <c r="J18" s="70"/>
      <c r="K18" s="44">
        <v>4</v>
      </c>
      <c r="L18" s="1"/>
      <c r="M18" s="44" t="str">
        <f>_xlfn.XLOOKUP(L18, $V$5:$V$9, $W$5:$W$9, "", 0)</f>
        <v/>
      </c>
      <c r="N18" s="44" t="str">
        <f>IF(L18="Ion Thruster", 5 * G18, _xlfn.XLOOKUP(L18, $V$5:$V$9, $X$5:$X$9, "", 0))</f>
        <v/>
      </c>
      <c r="O18" s="2"/>
      <c r="P18" s="44" t="str">
        <f t="shared" si="6"/>
        <v/>
      </c>
      <c r="Q18" s="44" t="str">
        <f t="shared" si="7"/>
        <v/>
      </c>
      <c r="R18" s="77"/>
      <c r="S18" s="79"/>
      <c r="T18" s="62"/>
      <c r="U18" s="23"/>
      <c r="Y18" s="113"/>
      <c r="Z18" s="56" t="s">
        <v>36</v>
      </c>
      <c r="AA18" s="59" t="e">
        <f>NA()</f>
        <v>#N/A</v>
      </c>
      <c r="AB18" s="59" t="e">
        <f>NA()</f>
        <v>#N/A</v>
      </c>
      <c r="AC18" s="59" t="e">
        <f>NA()</f>
        <v>#N/A</v>
      </c>
      <c r="AD18" s="59" t="e">
        <f>NA()</f>
        <v>#N/A</v>
      </c>
      <c r="AE18" s="59" t="e">
        <f>NA()</f>
        <v>#N/A</v>
      </c>
      <c r="AF18" s="59" t="e">
        <f>NA()</f>
        <v>#N/A</v>
      </c>
      <c r="AG18" s="59" t="e">
        <f>NA()</f>
        <v>#N/A</v>
      </c>
      <c r="AH18" s="59" t="e">
        <f>NA()</f>
        <v>#N/A</v>
      </c>
      <c r="AI18" s="59">
        <v>1</v>
      </c>
      <c r="AJ18" s="59" t="e">
        <f>NA()</f>
        <v>#N/A</v>
      </c>
      <c r="AK18" s="59" t="e">
        <f>NA()</f>
        <v>#N/A</v>
      </c>
      <c r="AL18" s="59" t="e">
        <f>NA()</f>
        <v>#N/A</v>
      </c>
      <c r="AM18" s="59" t="e">
        <f>NA()</f>
        <v>#N/A</v>
      </c>
      <c r="AN18" s="59" t="e">
        <f>NA()</f>
        <v>#N/A</v>
      </c>
      <c r="AO18" s="59" t="e">
        <f>NA()</f>
        <v>#N/A</v>
      </c>
      <c r="AP18" s="59" t="e">
        <f>NA()</f>
        <v>#N/A</v>
      </c>
      <c r="AQ18" s="59" t="e">
        <f>NA()</f>
        <v>#N/A</v>
      </c>
      <c r="AR18" s="59" t="e">
        <f>NA()</f>
        <v>#N/A</v>
      </c>
      <c r="AS18" s="59" t="e">
        <f>NA()</f>
        <v>#N/A</v>
      </c>
      <c r="AT18" s="58" t="str">
        <f t="shared" si="3"/>
        <v>Phobos</v>
      </c>
      <c r="AU18" s="59"/>
      <c r="AV18" s="59"/>
      <c r="AW18" s="59"/>
      <c r="AX18" s="59"/>
      <c r="AY18" s="59"/>
      <c r="AZ18" s="59"/>
      <c r="BA18" s="59"/>
      <c r="BB18" s="59"/>
      <c r="BC18" s="59">
        <v>1</v>
      </c>
      <c r="BD18" s="59"/>
      <c r="BE18" s="59"/>
      <c r="BF18" s="59"/>
      <c r="BG18" s="59"/>
      <c r="BH18" s="59"/>
      <c r="BI18" s="59"/>
      <c r="BJ18" s="59"/>
      <c r="BK18" s="59"/>
      <c r="BL18" s="59"/>
      <c r="BM18" s="59"/>
    </row>
    <row r="19" spans="1:65" ht="12" customHeight="1" x14ac:dyDescent="0.15">
      <c r="A19" s="12"/>
      <c r="B19" s="84"/>
      <c r="C19" s="94"/>
      <c r="D19" s="104"/>
      <c r="E19" s="94"/>
      <c r="F19" s="89"/>
      <c r="G19" s="106"/>
      <c r="H19" s="94"/>
      <c r="I19" s="94"/>
      <c r="J19" s="88"/>
      <c r="K19" s="98"/>
      <c r="L19" s="99"/>
      <c r="M19" s="99"/>
      <c r="N19" s="100"/>
      <c r="O19" s="46" t="s">
        <v>48</v>
      </c>
      <c r="P19" s="47">
        <f>IF(J15="","",J15+SUM(P15:P18))</f>
        <v>22</v>
      </c>
      <c r="Q19" s="47">
        <f>IF(B15="", "", SUM(Q15:Q18))</f>
        <v>80</v>
      </c>
      <c r="R19" s="48" t="s">
        <v>41</v>
      </c>
      <c r="S19" s="49" t="str">
        <f>IF($B15="","",IF(Q19 &gt;= S17, "Y", "N"))</f>
        <v>Y</v>
      </c>
      <c r="T19" s="122"/>
      <c r="U19" s="23"/>
      <c r="Y19" s="113"/>
      <c r="Z19" s="56" t="s">
        <v>31</v>
      </c>
      <c r="AA19" s="59" t="e">
        <f>NA()</f>
        <v>#N/A</v>
      </c>
      <c r="AB19" s="59" t="e">
        <f>NA()</f>
        <v>#N/A</v>
      </c>
      <c r="AC19" s="59" t="e">
        <f>NA()</f>
        <v>#N/A</v>
      </c>
      <c r="AD19" s="59" t="e">
        <f>NA()</f>
        <v>#N/A</v>
      </c>
      <c r="AE19" s="59" t="e">
        <f>NA()</f>
        <v>#N/A</v>
      </c>
      <c r="AF19" s="59" t="e">
        <f>NA()</f>
        <v>#N/A</v>
      </c>
      <c r="AG19" s="59" t="e">
        <f>NA()</f>
        <v>#N/A</v>
      </c>
      <c r="AH19" s="59" t="e">
        <f>NA()</f>
        <v>#N/A</v>
      </c>
      <c r="AI19" s="59" t="e">
        <f>NA()</f>
        <v>#N/A</v>
      </c>
      <c r="AJ19" s="59" t="e">
        <f>NA()</f>
        <v>#N/A</v>
      </c>
      <c r="AK19" s="59" t="e">
        <f>NA()</f>
        <v>#N/A</v>
      </c>
      <c r="AL19" s="59" t="e">
        <f>NA()</f>
        <v>#N/A</v>
      </c>
      <c r="AM19" s="59" t="e">
        <f>NA()</f>
        <v>#N/A</v>
      </c>
      <c r="AN19" s="59">
        <v>2</v>
      </c>
      <c r="AO19" s="59">
        <v>4</v>
      </c>
      <c r="AP19" s="59" t="e">
        <f>NA()</f>
        <v>#N/A</v>
      </c>
      <c r="AQ19" s="59" t="e">
        <f>NA()</f>
        <v>#N/A</v>
      </c>
      <c r="AR19" s="59" t="e">
        <f>NA()</f>
        <v>#N/A</v>
      </c>
      <c r="AS19" s="59" t="e">
        <f>NA()</f>
        <v>#N/A</v>
      </c>
      <c r="AT19" s="58" t="str">
        <f t="shared" si="3"/>
        <v>Mercury Fly-by</v>
      </c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>
        <v>1</v>
      </c>
      <c r="BI19" s="59"/>
      <c r="BJ19" s="59"/>
      <c r="BK19" s="59"/>
      <c r="BL19" s="59"/>
      <c r="BM19" s="59"/>
    </row>
    <row r="20" spans="1:65" ht="12" customHeight="1" x14ac:dyDescent="0.15">
      <c r="A20" s="12"/>
      <c r="B20" s="101"/>
      <c r="C20" s="68" t="str">
        <f t="shared" ref="C20" si="8">IF(B20="", "", "to")</f>
        <v/>
      </c>
      <c r="D20" s="86"/>
      <c r="E20" s="93" t="str" cm="1">
        <f t="array" ref="E20">IF(B20="", "", _xlfn.XLOOKUP(B20, $Z$7:$Z$25, _xlfn.XLOOKUP(D20, $AU$6:$BM$6, $AU$7:$BM$25, ""), ""))</f>
        <v/>
      </c>
      <c r="F20" s="89"/>
      <c r="G20" s="91" t="str">
        <f t="shared" ref="G20" si="9">IF(B20="","",ROUNDUP(E20*F20,0))</f>
        <v/>
      </c>
      <c r="H20" s="68" t="str" cm="1">
        <f t="array" ref="H20">IF(B20="", "", _xlfn.XLOOKUP(B20, $Z$7:$Z$25, _xlfn.XLOOKUP(D20, $AA$6:$AS$6, $AA$7:$AS$25, ""), ""))</f>
        <v/>
      </c>
      <c r="I20" s="68" t="str">
        <f t="shared" ref="I20" si="10">IF(AND(F20&lt;1, F20&gt;0), ROUNDUP(H20/F20, 0), H20)</f>
        <v/>
      </c>
      <c r="J20" s="70"/>
      <c r="K20" s="44">
        <v>1</v>
      </c>
      <c r="L20" s="1"/>
      <c r="M20" s="44" t="str">
        <f>_xlfn.XLOOKUP(L20, $V$5:$V$9, $W$5:$W$9, "", 0)</f>
        <v/>
      </c>
      <c r="N20" s="44" t="str">
        <f>IF(L20="Ion Thruster", 5 * G20, _xlfn.XLOOKUP(L20, $V$5:$V$9, $X$5:$X$9, "", 0))</f>
        <v/>
      </c>
      <c r="O20" s="2"/>
      <c r="P20" s="44" t="str">
        <f t="shared" ref="P20:P23" si="11">IF(M20="", "", M20*O20)</f>
        <v/>
      </c>
      <c r="Q20" s="44" t="str">
        <f t="shared" ref="Q20:Q23" si="12">IF(N20="", "", N20*O20)</f>
        <v/>
      </c>
      <c r="R20" s="72"/>
      <c r="S20" s="73"/>
      <c r="T20" s="63"/>
      <c r="U20" s="23"/>
      <c r="Y20" s="113"/>
      <c r="Z20" s="56" t="s">
        <v>37</v>
      </c>
      <c r="AA20" s="59" t="e">
        <f>NA()</f>
        <v>#N/A</v>
      </c>
      <c r="AB20" s="59" t="e">
        <f>NA()</f>
        <v>#N/A</v>
      </c>
      <c r="AC20" s="59" t="e">
        <f>NA()</f>
        <v>#N/A</v>
      </c>
      <c r="AD20" s="59" t="e">
        <f>NA()</f>
        <v>#N/A</v>
      </c>
      <c r="AE20" s="59" t="e">
        <f>NA()</f>
        <v>#N/A</v>
      </c>
      <c r="AF20" s="59" t="e">
        <f>NA()</f>
        <v>#N/A</v>
      </c>
      <c r="AG20" s="59">
        <v>7</v>
      </c>
      <c r="AH20" s="59" t="e">
        <f>NA()</f>
        <v>#N/A</v>
      </c>
      <c r="AI20" s="59" t="e">
        <f>NA()</f>
        <v>#N/A</v>
      </c>
      <c r="AJ20" s="59" t="e">
        <f>NA()</f>
        <v>#N/A</v>
      </c>
      <c r="AK20" s="59" t="e">
        <f>NA()</f>
        <v>#N/A</v>
      </c>
      <c r="AL20" s="59" t="e">
        <f>NA()</f>
        <v>#N/A</v>
      </c>
      <c r="AM20" s="59" t="e">
        <f>NA()</f>
        <v>#N/A</v>
      </c>
      <c r="AN20" s="59" t="e">
        <f>NA()</f>
        <v>#N/A</v>
      </c>
      <c r="AO20" s="59">
        <v>2</v>
      </c>
      <c r="AP20" s="59" t="e">
        <f>NA()</f>
        <v>#N/A</v>
      </c>
      <c r="AQ20" s="59" t="e">
        <f>NA()</f>
        <v>#N/A</v>
      </c>
      <c r="AR20" s="59" t="e">
        <f>NA()</f>
        <v>#N/A</v>
      </c>
      <c r="AS20" s="59" t="e">
        <f>NA()</f>
        <v>#N/A</v>
      </c>
      <c r="AT20" s="58" t="str">
        <f t="shared" si="3"/>
        <v>Mercury Orbit</v>
      </c>
      <c r="AU20" s="59"/>
      <c r="AV20" s="59"/>
      <c r="AW20" s="59"/>
      <c r="AX20" s="59"/>
      <c r="AY20" s="59"/>
      <c r="AZ20" s="59"/>
      <c r="BA20" s="59">
        <v>1</v>
      </c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</row>
    <row r="21" spans="1:65" ht="12" customHeight="1" x14ac:dyDescent="0.15">
      <c r="A21" s="12"/>
      <c r="B21" s="84"/>
      <c r="C21" s="68"/>
      <c r="D21" s="86"/>
      <c r="E21" s="68"/>
      <c r="F21" s="89"/>
      <c r="G21" s="91"/>
      <c r="H21" s="68"/>
      <c r="I21" s="68"/>
      <c r="J21" s="70"/>
      <c r="K21" s="44">
        <v>2</v>
      </c>
      <c r="L21" s="1"/>
      <c r="M21" s="44" t="str">
        <f>_xlfn.XLOOKUP(L21, $V$5:$V$9, $W$5:$W$9, "", 0)</f>
        <v/>
      </c>
      <c r="N21" s="44" t="str">
        <f>IF(L21="Ion Thruster", 5 * G21, _xlfn.XLOOKUP(L21, $V$5:$V$9, $X$5:$X$9, "", 0))</f>
        <v/>
      </c>
      <c r="O21" s="2"/>
      <c r="P21" s="44" t="str">
        <f t="shared" si="11"/>
        <v/>
      </c>
      <c r="Q21" s="44" t="str">
        <f t="shared" si="12"/>
        <v/>
      </c>
      <c r="R21" s="74"/>
      <c r="S21" s="75"/>
      <c r="T21" s="62"/>
      <c r="U21" s="23"/>
      <c r="Y21" s="113"/>
      <c r="Z21" s="56" t="s">
        <v>38</v>
      </c>
      <c r="AA21" s="59" t="e">
        <f>NA()</f>
        <v>#N/A</v>
      </c>
      <c r="AB21" s="59" t="e">
        <f>NA()</f>
        <v>#N/A</v>
      </c>
      <c r="AC21" s="59" t="e">
        <f>NA()</f>
        <v>#N/A</v>
      </c>
      <c r="AD21" s="59" t="e">
        <f>NA()</f>
        <v>#N/A</v>
      </c>
      <c r="AE21" s="59" t="e">
        <f>NA()</f>
        <v>#N/A</v>
      </c>
      <c r="AF21" s="59" t="e">
        <f>NA()</f>
        <v>#N/A</v>
      </c>
      <c r="AG21" s="59" t="e">
        <f>NA()</f>
        <v>#N/A</v>
      </c>
      <c r="AH21" s="59" t="e">
        <f>NA()</f>
        <v>#N/A</v>
      </c>
      <c r="AI21" s="59" t="e">
        <f>NA()</f>
        <v>#N/A</v>
      </c>
      <c r="AJ21" s="59" t="e">
        <f>NA()</f>
        <v>#N/A</v>
      </c>
      <c r="AK21" s="59" t="e">
        <f>NA()</f>
        <v>#N/A</v>
      </c>
      <c r="AL21" s="59" t="e">
        <f>NA()</f>
        <v>#N/A</v>
      </c>
      <c r="AM21" s="59" t="e">
        <f>NA()</f>
        <v>#N/A</v>
      </c>
      <c r="AN21" s="59">
        <v>2</v>
      </c>
      <c r="AO21" s="59" t="e">
        <f>NA()</f>
        <v>#N/A</v>
      </c>
      <c r="AP21" s="59" t="e">
        <f>NA()</f>
        <v>#N/A</v>
      </c>
      <c r="AQ21" s="59" t="e">
        <f>NA()</f>
        <v>#N/A</v>
      </c>
      <c r="AR21" s="59" t="e">
        <f>NA()</f>
        <v>#N/A</v>
      </c>
      <c r="AS21" s="59" t="e">
        <f>NA()</f>
        <v>#N/A</v>
      </c>
      <c r="AT21" s="58" t="str">
        <f t="shared" si="3"/>
        <v>Mercury</v>
      </c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</row>
    <row r="22" spans="1:65" ht="12" customHeight="1" x14ac:dyDescent="0.15">
      <c r="A22" s="12"/>
      <c r="B22" s="84"/>
      <c r="C22" s="68"/>
      <c r="D22" s="86"/>
      <c r="E22" s="68"/>
      <c r="F22" s="89"/>
      <c r="G22" s="91"/>
      <c r="H22" s="68"/>
      <c r="I22" s="68"/>
      <c r="J22" s="70"/>
      <c r="K22" s="44">
        <v>3</v>
      </c>
      <c r="L22" s="1"/>
      <c r="M22" s="44" t="str">
        <f>_xlfn.XLOOKUP(L22, $V$5:$V$9, $W$5:$W$9, "", 0)</f>
        <v/>
      </c>
      <c r="N22" s="44" t="str">
        <f>IF(L22="Ion Thruster", 5 * G22, _xlfn.XLOOKUP(L22, $V$5:$V$9, $X$5:$X$9, "", 0))</f>
        <v/>
      </c>
      <c r="O22" s="2"/>
      <c r="P22" s="44" t="str">
        <f t="shared" si="11"/>
        <v/>
      </c>
      <c r="Q22" s="44" t="str">
        <f t="shared" si="12"/>
        <v/>
      </c>
      <c r="R22" s="76" t="s">
        <v>49</v>
      </c>
      <c r="S22" s="78" t="str">
        <f t="shared" ref="S22" si="13">IF(B20="", "", I20*P24)</f>
        <v/>
      </c>
      <c r="T22" s="64"/>
      <c r="U22" s="23"/>
      <c r="Y22" s="113"/>
      <c r="Z22" s="56" t="s">
        <v>32</v>
      </c>
      <c r="AA22" s="59" t="e">
        <f>NA()</f>
        <v>#N/A</v>
      </c>
      <c r="AB22" s="59" t="e">
        <f>NA()</f>
        <v>#N/A</v>
      </c>
      <c r="AC22" s="59" t="e">
        <f>NA()</f>
        <v>#N/A</v>
      </c>
      <c r="AD22" s="59" t="e">
        <f>NA()</f>
        <v>#N/A</v>
      </c>
      <c r="AE22" s="59" t="e">
        <f>NA()</f>
        <v>#N/A</v>
      </c>
      <c r="AF22" s="59" t="e">
        <f>NA()</f>
        <v>#N/A</v>
      </c>
      <c r="AG22" s="59">
        <v>3</v>
      </c>
      <c r="AH22" s="59">
        <v>9</v>
      </c>
      <c r="AI22" s="59" t="e">
        <f>NA()</f>
        <v>#N/A</v>
      </c>
      <c r="AJ22" s="59" t="e">
        <f>NA()</f>
        <v>#N/A</v>
      </c>
      <c r="AK22" s="59" t="e">
        <f>NA()</f>
        <v>#N/A</v>
      </c>
      <c r="AL22" s="59" t="e">
        <f>NA()</f>
        <v>#N/A</v>
      </c>
      <c r="AM22" s="59" t="e">
        <f>NA()</f>
        <v>#N/A</v>
      </c>
      <c r="AN22" s="59" t="e">
        <f>NA()</f>
        <v>#N/A</v>
      </c>
      <c r="AO22" s="59" t="e">
        <f>NA()</f>
        <v>#N/A</v>
      </c>
      <c r="AP22" s="59" t="e">
        <f>NA()</f>
        <v>#N/A</v>
      </c>
      <c r="AQ22" s="59" t="e">
        <f>NA()</f>
        <v>#N/A</v>
      </c>
      <c r="AR22" s="59">
        <v>0</v>
      </c>
      <c r="AS22" s="59" t="e">
        <f>NA()</f>
        <v>#N/A</v>
      </c>
      <c r="AT22" s="58" t="str">
        <f t="shared" si="3"/>
        <v>Venus Orbit</v>
      </c>
      <c r="AU22" s="59"/>
      <c r="AV22" s="59"/>
      <c r="AW22" s="59"/>
      <c r="AX22" s="59"/>
      <c r="AY22" s="59"/>
      <c r="AZ22" s="59"/>
      <c r="BA22" s="59">
        <v>1</v>
      </c>
      <c r="BB22" s="59">
        <v>1</v>
      </c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</row>
    <row r="23" spans="1:65" ht="12" customHeight="1" x14ac:dyDescent="0.15">
      <c r="A23" s="12"/>
      <c r="B23" s="84"/>
      <c r="C23" s="68"/>
      <c r="D23" s="86"/>
      <c r="E23" s="68"/>
      <c r="F23" s="89"/>
      <c r="G23" s="91"/>
      <c r="H23" s="68"/>
      <c r="I23" s="68"/>
      <c r="J23" s="70"/>
      <c r="K23" s="44">
        <v>4</v>
      </c>
      <c r="L23" s="1"/>
      <c r="M23" s="44" t="str">
        <f>_xlfn.XLOOKUP(L23, $V$5:$V$9, $W$5:$W$9, "", 0)</f>
        <v/>
      </c>
      <c r="N23" s="44" t="str">
        <f>IF(L23="Ion Thruster", 5 * G23, _xlfn.XLOOKUP(L23, $V$5:$V$9, $X$5:$X$9, "", 0))</f>
        <v/>
      </c>
      <c r="O23" s="2"/>
      <c r="P23" s="44" t="str">
        <f t="shared" si="11"/>
        <v/>
      </c>
      <c r="Q23" s="44" t="str">
        <f t="shared" si="12"/>
        <v/>
      </c>
      <c r="R23" s="77"/>
      <c r="S23" s="79"/>
      <c r="T23" s="62"/>
      <c r="U23" s="23"/>
      <c r="Y23" s="113"/>
      <c r="Z23" s="56" t="s">
        <v>33</v>
      </c>
      <c r="AA23" s="59" t="e">
        <f>NA()</f>
        <v>#N/A</v>
      </c>
      <c r="AB23" s="59" t="e">
        <f>NA()</f>
        <v>#N/A</v>
      </c>
      <c r="AC23" s="59" t="e">
        <f>NA()</f>
        <v>#N/A</v>
      </c>
      <c r="AD23" s="59" t="e">
        <f>NA()</f>
        <v>#N/A</v>
      </c>
      <c r="AE23" s="59" t="e">
        <f>NA()</f>
        <v>#N/A</v>
      </c>
      <c r="AF23" s="59" t="e">
        <f>NA()</f>
        <v>#N/A</v>
      </c>
      <c r="AG23" s="59" t="e">
        <f>NA()</f>
        <v>#N/A</v>
      </c>
      <c r="AH23" s="59" t="e">
        <f>NA()</f>
        <v>#N/A</v>
      </c>
      <c r="AI23" s="59" t="e">
        <f>NA()</f>
        <v>#N/A</v>
      </c>
      <c r="AJ23" s="59" t="e">
        <f>NA()</f>
        <v>#N/A</v>
      </c>
      <c r="AK23" s="59" t="e">
        <f>NA()</f>
        <v>#N/A</v>
      </c>
      <c r="AL23" s="59" t="e">
        <f>NA()</f>
        <v>#N/A</v>
      </c>
      <c r="AM23" s="59" t="e">
        <f>NA()</f>
        <v>#N/A</v>
      </c>
      <c r="AN23" s="59" t="e">
        <f>NA()</f>
        <v>#N/A</v>
      </c>
      <c r="AO23" s="59" t="e">
        <f>NA()</f>
        <v>#N/A</v>
      </c>
      <c r="AP23" s="59">
        <v>1</v>
      </c>
      <c r="AQ23" s="59" t="e">
        <f>NA()</f>
        <v>#N/A</v>
      </c>
      <c r="AR23" s="59">
        <v>1</v>
      </c>
      <c r="AS23" s="59" t="e">
        <f>NA()</f>
        <v>#N/A</v>
      </c>
      <c r="AT23" s="58" t="str">
        <f t="shared" si="3"/>
        <v>Venus Fly-by</v>
      </c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>
        <v>1</v>
      </c>
      <c r="BK23" s="59"/>
      <c r="BL23" s="59"/>
      <c r="BM23" s="59"/>
    </row>
    <row r="24" spans="1:65" ht="12" customHeight="1" x14ac:dyDescent="0.15">
      <c r="A24" s="12"/>
      <c r="B24" s="102"/>
      <c r="C24" s="94"/>
      <c r="D24" s="104"/>
      <c r="E24" s="94"/>
      <c r="F24" s="89"/>
      <c r="G24" s="106"/>
      <c r="H24" s="94"/>
      <c r="I24" s="94"/>
      <c r="J24" s="88"/>
      <c r="K24" s="98"/>
      <c r="L24" s="99"/>
      <c r="M24" s="99"/>
      <c r="N24" s="100"/>
      <c r="O24" s="46" t="s">
        <v>48</v>
      </c>
      <c r="P24" s="47" t="str">
        <f t="shared" ref="P24" si="14">IF(J20="","",J20+SUM(P20:P23))</f>
        <v/>
      </c>
      <c r="Q24" s="47" t="str">
        <f t="shared" ref="Q24" si="15">IF(B20="", "", SUM(Q20:Q23))</f>
        <v/>
      </c>
      <c r="R24" s="48" t="s">
        <v>41</v>
      </c>
      <c r="S24" s="49" t="str">
        <f t="shared" ref="S24" si="16">IF($B20="","",IF(Q24 &gt;= S22, "Y", "N"))</f>
        <v/>
      </c>
      <c r="T24" s="122"/>
      <c r="U24" s="23"/>
      <c r="Y24" s="113"/>
      <c r="Z24" s="56" t="s">
        <v>39</v>
      </c>
      <c r="AA24" s="59" t="e">
        <f>NA()</f>
        <v>#N/A</v>
      </c>
      <c r="AB24" s="59" t="e">
        <f>NA()</f>
        <v>#N/A</v>
      </c>
      <c r="AC24" s="59" t="e">
        <f>NA()</f>
        <v>#N/A</v>
      </c>
      <c r="AD24" s="59" t="e">
        <f>NA()</f>
        <v>#N/A</v>
      </c>
      <c r="AE24" s="59" t="e">
        <f>NA()</f>
        <v>#N/A</v>
      </c>
      <c r="AF24" s="59" t="e">
        <f>NA()</f>
        <v>#N/A</v>
      </c>
      <c r="AG24" s="59" t="e">
        <f>NA()</f>
        <v>#N/A</v>
      </c>
      <c r="AH24" s="59" t="e">
        <f>NA()</f>
        <v>#N/A</v>
      </c>
      <c r="AI24" s="59" t="e">
        <f>NA()</f>
        <v>#N/A</v>
      </c>
      <c r="AJ24" s="59" t="e">
        <f>NA()</f>
        <v>#N/A</v>
      </c>
      <c r="AK24" s="59" t="e">
        <f>NA()</f>
        <v>#N/A</v>
      </c>
      <c r="AL24" s="59" t="e">
        <f>NA()</f>
        <v>#N/A</v>
      </c>
      <c r="AM24" s="59" t="e">
        <f>NA()</f>
        <v>#N/A</v>
      </c>
      <c r="AN24" s="59" t="e">
        <f>NA()</f>
        <v>#N/A</v>
      </c>
      <c r="AO24" s="59" t="e">
        <f>NA()</f>
        <v>#N/A</v>
      </c>
      <c r="AP24" s="59">
        <v>6</v>
      </c>
      <c r="AQ24" s="59" t="e">
        <f>NA()</f>
        <v>#N/A</v>
      </c>
      <c r="AR24" s="59" t="e">
        <f>NA()</f>
        <v>#N/A</v>
      </c>
      <c r="AS24" s="59" t="e">
        <f>NA()</f>
        <v>#N/A</v>
      </c>
      <c r="AT24" s="58" t="str">
        <f t="shared" si="3"/>
        <v>Venus</v>
      </c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</row>
    <row r="25" spans="1:65" ht="12" customHeight="1" x14ac:dyDescent="0.15">
      <c r="A25" s="12"/>
      <c r="B25" s="101" t="s">
        <v>13</v>
      </c>
      <c r="C25" s="68" t="str">
        <f t="shared" ref="C25" si="17">IF(B25="", "", "to")</f>
        <v>to</v>
      </c>
      <c r="D25" s="86" t="s">
        <v>29</v>
      </c>
      <c r="E25" s="93" cm="1">
        <f t="array" ref="E25">IF(B25="", "", _xlfn.XLOOKUP(B25, $Z$7:$Z$25, _xlfn.XLOOKUP(D25, $AU$6:$BM$6, $AU$7:$BM$25, ""), ""))</f>
        <v>3</v>
      </c>
      <c r="F25" s="89">
        <v>1</v>
      </c>
      <c r="G25" s="91">
        <f t="shared" ref="G25" si="18">IF(B25="","",ROUNDUP(E25*F25,0))</f>
        <v>3</v>
      </c>
      <c r="H25" s="68" cm="1">
        <f t="array" ref="H25">IF(B25="", "", _xlfn.XLOOKUP(B25, $Z$7:$Z$25, _xlfn.XLOOKUP(D25, $AA$6:$AS$6, $AA$7:$AS$25, ""), ""))</f>
        <v>3</v>
      </c>
      <c r="I25" s="68">
        <f t="shared" ref="I25" si="19">IF(AND(F25&lt;1, F25&gt;0), ROUNDUP(H25/F25, 0), H25)</f>
        <v>3</v>
      </c>
      <c r="J25" s="70">
        <v>1</v>
      </c>
      <c r="K25" s="44">
        <v>1</v>
      </c>
      <c r="L25" s="1" t="s">
        <v>8</v>
      </c>
      <c r="M25" s="44">
        <f>_xlfn.XLOOKUP(L25, $V$5:$V$9, $W$5:$W$9, "", 0)</f>
        <v>1</v>
      </c>
      <c r="N25" s="44">
        <f>IF(L25="Ion Thruster", 5 * G25, _xlfn.XLOOKUP(L25, $V$5:$V$9, $X$5:$X$9, "", 0))</f>
        <v>15</v>
      </c>
      <c r="O25" s="2">
        <v>1</v>
      </c>
      <c r="P25" s="44">
        <f t="shared" ref="P25:P28" si="20">IF(M25="", "", M25*O25)</f>
        <v>1</v>
      </c>
      <c r="Q25" s="44">
        <f t="shared" ref="Q25:Q28" si="21">IF(N25="", "", N25*O25)</f>
        <v>15</v>
      </c>
      <c r="R25" s="72"/>
      <c r="S25" s="73"/>
      <c r="T25" s="63" t="s">
        <v>53</v>
      </c>
      <c r="U25" s="23"/>
      <c r="Y25" s="114"/>
      <c r="Z25" s="56" t="s">
        <v>34</v>
      </c>
      <c r="AA25" s="59" t="e">
        <f>NA()</f>
        <v>#N/A</v>
      </c>
      <c r="AB25" s="59" t="e">
        <f>NA()</f>
        <v>#N/A</v>
      </c>
      <c r="AC25" s="59" t="e">
        <f>NA()</f>
        <v>#N/A</v>
      </c>
      <c r="AD25" s="59" t="e">
        <f>NA()</f>
        <v>#N/A</v>
      </c>
      <c r="AE25" s="59" t="e">
        <f>NA()</f>
        <v>#N/A</v>
      </c>
      <c r="AF25" s="59" t="e">
        <f>NA()</f>
        <v>#N/A</v>
      </c>
      <c r="AG25" s="59">
        <v>5</v>
      </c>
      <c r="AH25" s="59">
        <v>3</v>
      </c>
      <c r="AI25" s="59" t="e">
        <f>NA()</f>
        <v>#N/A</v>
      </c>
      <c r="AJ25" s="59" t="e">
        <f>NA()</f>
        <v>#N/A</v>
      </c>
      <c r="AK25" s="59" t="e">
        <f>NA()</f>
        <v>#N/A</v>
      </c>
      <c r="AL25" s="59" t="e">
        <f>NA()</f>
        <v>#N/A</v>
      </c>
      <c r="AM25" s="59" t="e">
        <f>NA()</f>
        <v>#N/A</v>
      </c>
      <c r="AN25" s="59" t="e">
        <f>NA()</f>
        <v>#N/A</v>
      </c>
      <c r="AO25" s="59" t="e">
        <f>NA()</f>
        <v>#N/A</v>
      </c>
      <c r="AP25" s="59" t="e">
        <f>NA()</f>
        <v>#N/A</v>
      </c>
      <c r="AQ25" s="59" t="e">
        <f>NA()</f>
        <v>#N/A</v>
      </c>
      <c r="AR25" s="59" t="e">
        <f>NA()</f>
        <v>#N/A</v>
      </c>
      <c r="AS25" s="59" t="e">
        <f>NA()</f>
        <v>#N/A</v>
      </c>
      <c r="AT25" s="58" t="str">
        <f t="shared" si="3"/>
        <v>Ceres</v>
      </c>
      <c r="AU25" s="59"/>
      <c r="AV25" s="59"/>
      <c r="AW25" s="59"/>
      <c r="AX25" s="59"/>
      <c r="AY25" s="59"/>
      <c r="AZ25" s="59"/>
      <c r="BA25" s="59">
        <v>2</v>
      </c>
      <c r="BB25" s="59">
        <v>1</v>
      </c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</row>
    <row r="26" spans="1:65" ht="12" customHeight="1" x14ac:dyDescent="0.15">
      <c r="A26" s="12"/>
      <c r="B26" s="84"/>
      <c r="C26" s="68"/>
      <c r="D26" s="86"/>
      <c r="E26" s="68"/>
      <c r="F26" s="89"/>
      <c r="G26" s="91"/>
      <c r="H26" s="68"/>
      <c r="I26" s="68"/>
      <c r="J26" s="70"/>
      <c r="K26" s="44">
        <v>2</v>
      </c>
      <c r="L26" s="1"/>
      <c r="M26" s="44" t="str">
        <f>_xlfn.XLOOKUP(L26, $V$5:$V$9, $W$5:$W$9, "", 0)</f>
        <v/>
      </c>
      <c r="N26" s="44" t="str">
        <f>IF(L26="Ion Thruster", 5 * G26, _xlfn.XLOOKUP(L26, $V$5:$V$9, $X$5:$X$9, "", 0))</f>
        <v/>
      </c>
      <c r="O26" s="2"/>
      <c r="P26" s="44" t="str">
        <f t="shared" si="20"/>
        <v/>
      </c>
      <c r="Q26" s="44" t="str">
        <f t="shared" si="21"/>
        <v/>
      </c>
      <c r="R26" s="74"/>
      <c r="S26" s="75"/>
      <c r="T26" s="62" t="s">
        <v>55</v>
      </c>
      <c r="U26" s="23"/>
    </row>
    <row r="27" spans="1:65" ht="12" customHeight="1" x14ac:dyDescent="0.15">
      <c r="A27" s="12"/>
      <c r="B27" s="84"/>
      <c r="C27" s="68"/>
      <c r="D27" s="86"/>
      <c r="E27" s="68"/>
      <c r="F27" s="89"/>
      <c r="G27" s="91"/>
      <c r="H27" s="68"/>
      <c r="I27" s="68"/>
      <c r="J27" s="70"/>
      <c r="K27" s="44">
        <v>3</v>
      </c>
      <c r="L27" s="1"/>
      <c r="M27" s="44" t="str">
        <f>_xlfn.XLOOKUP(L27, $V$5:$V$9, $W$5:$W$9, "", 0)</f>
        <v/>
      </c>
      <c r="N27" s="44" t="str">
        <f>IF(L27="Ion Thruster", 5 * G27, _xlfn.XLOOKUP(L27, $V$5:$V$9, $X$5:$X$9, "", 0))</f>
        <v/>
      </c>
      <c r="O27" s="2"/>
      <c r="P27" s="44" t="str">
        <f t="shared" si="20"/>
        <v/>
      </c>
      <c r="Q27" s="44" t="str">
        <f t="shared" si="21"/>
        <v/>
      </c>
      <c r="R27" s="76" t="s">
        <v>49</v>
      </c>
      <c r="S27" s="78">
        <f t="shared" ref="S27" si="22">IF(B25="", "", I25*P29)</f>
        <v>6</v>
      </c>
      <c r="T27" s="64"/>
      <c r="U27" s="23"/>
    </row>
    <row r="28" spans="1:65" ht="12" customHeight="1" x14ac:dyDescent="0.15">
      <c r="A28" s="12"/>
      <c r="B28" s="84"/>
      <c r="C28" s="68"/>
      <c r="D28" s="86"/>
      <c r="E28" s="68"/>
      <c r="F28" s="89"/>
      <c r="G28" s="91"/>
      <c r="H28" s="68"/>
      <c r="I28" s="68"/>
      <c r="J28" s="70"/>
      <c r="K28" s="44">
        <v>4</v>
      </c>
      <c r="L28" s="1"/>
      <c r="M28" s="44" t="str">
        <f>_xlfn.XLOOKUP(L28, $V$5:$V$9, $W$5:$W$9, "", 0)</f>
        <v/>
      </c>
      <c r="N28" s="44" t="str">
        <f>IF(L28="Ion Thruster", 5 * G28, _xlfn.XLOOKUP(L28, $V$5:$V$9, $X$5:$X$9, "", 0))</f>
        <v/>
      </c>
      <c r="O28" s="2"/>
      <c r="P28" s="44" t="str">
        <f t="shared" si="20"/>
        <v/>
      </c>
      <c r="Q28" s="44" t="str">
        <f t="shared" si="21"/>
        <v/>
      </c>
      <c r="R28" s="77"/>
      <c r="S28" s="79"/>
      <c r="T28" s="62"/>
      <c r="U28" s="23"/>
    </row>
    <row r="29" spans="1:65" ht="12" customHeight="1" x14ac:dyDescent="0.15">
      <c r="A29" s="12"/>
      <c r="B29" s="102"/>
      <c r="C29" s="94"/>
      <c r="D29" s="104"/>
      <c r="E29" s="94"/>
      <c r="F29" s="89"/>
      <c r="G29" s="106"/>
      <c r="H29" s="94"/>
      <c r="I29" s="94"/>
      <c r="J29" s="88"/>
      <c r="K29" s="98"/>
      <c r="L29" s="99"/>
      <c r="M29" s="99"/>
      <c r="N29" s="100"/>
      <c r="O29" s="46" t="s">
        <v>48</v>
      </c>
      <c r="P29" s="47">
        <f t="shared" ref="P29" si="23">IF(J25="","",J25+SUM(P25:P28))</f>
        <v>2</v>
      </c>
      <c r="Q29" s="47">
        <f t="shared" ref="Q29" si="24">IF(B25="", "", SUM(Q25:Q28))</f>
        <v>15</v>
      </c>
      <c r="R29" s="48" t="s">
        <v>41</v>
      </c>
      <c r="S29" s="49" t="str">
        <f t="shared" ref="S29" si="25">IF($B25="","",IF(Q29 &gt;= S27, "Y", "N"))</f>
        <v>Y</v>
      </c>
      <c r="T29" s="122"/>
      <c r="U29" s="23"/>
    </row>
    <row r="30" spans="1:65" ht="12" customHeight="1" x14ac:dyDescent="0.15">
      <c r="A30" s="12"/>
      <c r="B30" s="101" t="s">
        <v>10</v>
      </c>
      <c r="C30" s="93" t="str">
        <f t="shared" ref="C30" si="26">IF(B30="", "", "to")</f>
        <v>to</v>
      </c>
      <c r="D30" s="107" t="s">
        <v>13</v>
      </c>
      <c r="E30" s="93" cm="1">
        <f t="array" ref="E30">IF(B30="", "", _xlfn.XLOOKUP(B30, $Z$7:$Z$25, _xlfn.XLOOKUP(D30, $AU$6:$BM$6, $AU$7:$BM$25, ""), ""))</f>
        <v>0</v>
      </c>
      <c r="F30" s="89"/>
      <c r="G30" s="91">
        <f t="shared" ref="G30" si="27">IF(B30="","",ROUNDUP(E30*F30,0))</f>
        <v>0</v>
      </c>
      <c r="H30" s="68" cm="1">
        <f t="array" ref="H30">IF(B30="", "", _xlfn.XLOOKUP(B30, $Z$7:$Z$25, _xlfn.XLOOKUP(D30, $AA$6:$AS$6, $AA$7:$AS$25, ""), ""))</f>
        <v>8</v>
      </c>
      <c r="I30" s="68">
        <f t="shared" ref="I30" si="28">IF(AND(F30&lt;1, F30&gt;0), ROUNDUP(H30/F30, 0), H30)</f>
        <v>8</v>
      </c>
      <c r="J30" s="70">
        <v>2</v>
      </c>
      <c r="K30" s="44">
        <v>1</v>
      </c>
      <c r="L30" s="1" t="s">
        <v>6</v>
      </c>
      <c r="M30" s="44">
        <f>_xlfn.XLOOKUP(L30, $V$5:$V$9, $W$5:$W$9, "", 0)</f>
        <v>9</v>
      </c>
      <c r="N30" s="44">
        <f>IF(L30="Ion Thruster", 5 * G30, _xlfn.XLOOKUP(L30, $V$5:$V$9, $X$5:$X$9, "", 0))</f>
        <v>80</v>
      </c>
      <c r="O30" s="2">
        <v>2</v>
      </c>
      <c r="P30" s="44">
        <f t="shared" ref="P30:P33" si="29">IF(M30="", "", M30*O30)</f>
        <v>18</v>
      </c>
      <c r="Q30" s="44">
        <f t="shared" ref="Q30:Q33" si="30">IF(N30="", "", N30*O30)</f>
        <v>160</v>
      </c>
      <c r="R30" s="72"/>
      <c r="S30" s="73"/>
      <c r="T30" s="63"/>
      <c r="U30" s="23"/>
    </row>
    <row r="31" spans="1:65" ht="12" customHeight="1" x14ac:dyDescent="0.15">
      <c r="A31" s="12"/>
      <c r="B31" s="84"/>
      <c r="C31" s="68"/>
      <c r="D31" s="108"/>
      <c r="E31" s="68"/>
      <c r="F31" s="89"/>
      <c r="G31" s="91"/>
      <c r="H31" s="68"/>
      <c r="I31" s="68"/>
      <c r="J31" s="70"/>
      <c r="K31" s="44">
        <v>2</v>
      </c>
      <c r="L31" s="1"/>
      <c r="M31" s="44" t="str">
        <f>_xlfn.XLOOKUP(L31, $V$5:$V$9, $W$5:$W$9, "", 0)</f>
        <v/>
      </c>
      <c r="N31" s="44" t="str">
        <f>IF(L31="Ion Thruster", 5 * G31, _xlfn.XLOOKUP(L31, $V$5:$V$9, $X$5:$X$9, "", 0))</f>
        <v/>
      </c>
      <c r="O31" s="2"/>
      <c r="P31" s="44" t="str">
        <f t="shared" si="29"/>
        <v/>
      </c>
      <c r="Q31" s="44" t="str">
        <f t="shared" si="30"/>
        <v/>
      </c>
      <c r="R31" s="74"/>
      <c r="S31" s="75"/>
      <c r="T31" s="62"/>
      <c r="U31" s="23"/>
    </row>
    <row r="32" spans="1:65" ht="12" customHeight="1" x14ac:dyDescent="0.15">
      <c r="A32" s="12"/>
      <c r="B32" s="84"/>
      <c r="C32" s="68"/>
      <c r="D32" s="108"/>
      <c r="E32" s="68"/>
      <c r="F32" s="89"/>
      <c r="G32" s="91"/>
      <c r="H32" s="68"/>
      <c r="I32" s="68"/>
      <c r="J32" s="70"/>
      <c r="K32" s="44">
        <v>3</v>
      </c>
      <c r="L32" s="1"/>
      <c r="M32" s="44" t="str">
        <f>_xlfn.XLOOKUP(L32, $V$5:$V$9, $W$5:$W$9, "", 0)</f>
        <v/>
      </c>
      <c r="N32" s="44" t="str">
        <f>IF(L32="Ion Thruster", 5 * G32, _xlfn.XLOOKUP(L32, $V$5:$V$9, $X$5:$X$9, "", 0))</f>
        <v/>
      </c>
      <c r="O32" s="2"/>
      <c r="P32" s="44" t="str">
        <f t="shared" si="29"/>
        <v/>
      </c>
      <c r="Q32" s="44" t="str">
        <f t="shared" si="30"/>
        <v/>
      </c>
      <c r="R32" s="76" t="s">
        <v>49</v>
      </c>
      <c r="S32" s="78">
        <f t="shared" ref="S32" si="31">IF(B30="", "", I30*P34)</f>
        <v>160</v>
      </c>
      <c r="T32" s="64"/>
      <c r="U32" s="23"/>
    </row>
    <row r="33" spans="1:21" ht="12" customHeight="1" x14ac:dyDescent="0.15">
      <c r="A33" s="12"/>
      <c r="B33" s="84"/>
      <c r="C33" s="68"/>
      <c r="D33" s="108"/>
      <c r="E33" s="68"/>
      <c r="F33" s="89"/>
      <c r="G33" s="91"/>
      <c r="H33" s="68"/>
      <c r="I33" s="68"/>
      <c r="J33" s="70"/>
      <c r="K33" s="44">
        <v>4</v>
      </c>
      <c r="L33" s="1"/>
      <c r="M33" s="44" t="str">
        <f>_xlfn.XLOOKUP(L33, $V$5:$V$9, $W$5:$W$9, "", 0)</f>
        <v/>
      </c>
      <c r="N33" s="44" t="str">
        <f>IF(L33="Ion Thruster", 5 * G33, _xlfn.XLOOKUP(L33, $V$5:$V$9, $X$5:$X$9, "", 0))</f>
        <v/>
      </c>
      <c r="O33" s="2"/>
      <c r="P33" s="44" t="str">
        <f t="shared" si="29"/>
        <v/>
      </c>
      <c r="Q33" s="44" t="str">
        <f t="shared" si="30"/>
        <v/>
      </c>
      <c r="R33" s="77"/>
      <c r="S33" s="79"/>
      <c r="T33" s="62"/>
      <c r="U33" s="23"/>
    </row>
    <row r="34" spans="1:21" ht="12" customHeight="1" x14ac:dyDescent="0.15">
      <c r="A34" s="12"/>
      <c r="B34" s="102"/>
      <c r="C34" s="94"/>
      <c r="D34" s="109"/>
      <c r="E34" s="94"/>
      <c r="F34" s="89"/>
      <c r="G34" s="106"/>
      <c r="H34" s="94"/>
      <c r="I34" s="94"/>
      <c r="J34" s="88"/>
      <c r="K34" s="98"/>
      <c r="L34" s="99"/>
      <c r="M34" s="99"/>
      <c r="N34" s="100"/>
      <c r="O34" s="46" t="s">
        <v>48</v>
      </c>
      <c r="P34" s="47">
        <f t="shared" ref="P34" si="32">IF(J30="","",J30+SUM(P30:P33))</f>
        <v>20</v>
      </c>
      <c r="Q34" s="47">
        <f t="shared" ref="Q34" si="33">IF(B30="", "", SUM(Q30:Q33))</f>
        <v>160</v>
      </c>
      <c r="R34" s="48" t="s">
        <v>41</v>
      </c>
      <c r="S34" s="49" t="str">
        <f t="shared" ref="S34" si="34">IF($B30="","",IF(Q34 &gt;= S32, "Y", "N"))</f>
        <v>Y</v>
      </c>
      <c r="T34" s="123"/>
      <c r="U34" s="23"/>
    </row>
    <row r="35" spans="1:21" ht="12" customHeight="1" x14ac:dyDescent="0.15">
      <c r="A35" s="12"/>
      <c r="B35" s="101"/>
      <c r="C35" s="93" t="str">
        <f t="shared" ref="C35" si="35">IF(B35="", "", "to")</f>
        <v/>
      </c>
      <c r="D35" s="103"/>
      <c r="E35" s="105" t="str" cm="1">
        <f t="array" ref="E35">IF(B35="", "", _xlfn.XLOOKUP(B35, $Z$7:$Z$25, _xlfn.XLOOKUP(D35, $AU$6:$BM$6, $AU$7:$BM$25, ""), ""))</f>
        <v/>
      </c>
      <c r="F35" s="89"/>
      <c r="G35" s="91" t="str">
        <f t="shared" ref="G35" si="36">IF(B35="","",ROUNDUP(E35*F35,0))</f>
        <v/>
      </c>
      <c r="H35" s="68" t="str" cm="1">
        <f t="array" ref="H35">IF(B35="", "", _xlfn.XLOOKUP(B35, $Z$7:$Z$25, _xlfn.XLOOKUP(D35, $AA$6:$AS$6, $AA$7:$AS$25, ""), ""))</f>
        <v/>
      </c>
      <c r="I35" s="68" t="str">
        <f t="shared" ref="I35" si="37">IF(AND(F35&lt;1, F35&gt;0), ROUNDUP(H35/F35, 0), H35)</f>
        <v/>
      </c>
      <c r="J35" s="70"/>
      <c r="K35" s="44">
        <v>1</v>
      </c>
      <c r="L35" s="1"/>
      <c r="M35" s="44" t="str">
        <f>_xlfn.XLOOKUP(L35, $V$5:$V$9, $W$5:$W$9, "", 0)</f>
        <v/>
      </c>
      <c r="N35" s="44" t="str">
        <f>IF(L35="Ion Thruster", 5 * G35, _xlfn.XLOOKUP(L35, $V$5:$V$9, $X$5:$X$9, "", 0))</f>
        <v/>
      </c>
      <c r="O35" s="2"/>
      <c r="P35" s="44" t="str">
        <f t="shared" ref="P35:P38" si="38">IF(M35="", "", M35*O35)</f>
        <v/>
      </c>
      <c r="Q35" s="44" t="str">
        <f t="shared" ref="Q35:Q38" si="39">IF(N35="", "", N35*O35)</f>
        <v/>
      </c>
      <c r="R35" s="72"/>
      <c r="S35" s="73"/>
      <c r="T35" s="63"/>
      <c r="U35" s="23"/>
    </row>
    <row r="36" spans="1:21" ht="12" customHeight="1" x14ac:dyDescent="0.15">
      <c r="A36" s="12"/>
      <c r="B36" s="84"/>
      <c r="C36" s="68"/>
      <c r="D36" s="86"/>
      <c r="E36" s="91"/>
      <c r="F36" s="89"/>
      <c r="G36" s="91"/>
      <c r="H36" s="68"/>
      <c r="I36" s="68"/>
      <c r="J36" s="70"/>
      <c r="K36" s="44">
        <v>2</v>
      </c>
      <c r="L36" s="1"/>
      <c r="M36" s="44" t="str">
        <f>_xlfn.XLOOKUP(L36, $V$5:$V$9, $W$5:$W$9, "", 0)</f>
        <v/>
      </c>
      <c r="N36" s="44" t="str">
        <f>IF(L36="Ion Thruster", 5 * G36, _xlfn.XLOOKUP(L36, $V$5:$V$9, $X$5:$X$9, "", 0))</f>
        <v/>
      </c>
      <c r="O36" s="2"/>
      <c r="P36" s="44" t="str">
        <f t="shared" si="38"/>
        <v/>
      </c>
      <c r="Q36" s="44" t="str">
        <f t="shared" si="39"/>
        <v/>
      </c>
      <c r="R36" s="74"/>
      <c r="S36" s="75"/>
      <c r="T36" s="62"/>
      <c r="U36" s="23"/>
    </row>
    <row r="37" spans="1:21" ht="12" customHeight="1" x14ac:dyDescent="0.15">
      <c r="A37" s="12"/>
      <c r="B37" s="84"/>
      <c r="C37" s="68"/>
      <c r="D37" s="86"/>
      <c r="E37" s="91"/>
      <c r="F37" s="89"/>
      <c r="G37" s="91"/>
      <c r="H37" s="68"/>
      <c r="I37" s="68"/>
      <c r="J37" s="70"/>
      <c r="K37" s="44">
        <v>3</v>
      </c>
      <c r="L37" s="1"/>
      <c r="M37" s="44" t="str">
        <f>_xlfn.XLOOKUP(L37, $V$5:$V$9, $W$5:$W$9, "", 0)</f>
        <v/>
      </c>
      <c r="N37" s="44" t="str">
        <f>IF(L37="Ion Thruster", 5 * G37, _xlfn.XLOOKUP(L37, $V$5:$V$9, $X$5:$X$9, "", 0))</f>
        <v/>
      </c>
      <c r="O37" s="2"/>
      <c r="P37" s="44" t="str">
        <f t="shared" si="38"/>
        <v/>
      </c>
      <c r="Q37" s="44" t="str">
        <f t="shared" si="39"/>
        <v/>
      </c>
      <c r="R37" s="76" t="s">
        <v>49</v>
      </c>
      <c r="S37" s="78" t="str">
        <f t="shared" ref="S37" si="40">IF(B35="", "", I35*P39)</f>
        <v/>
      </c>
      <c r="T37" s="64"/>
      <c r="U37" s="23"/>
    </row>
    <row r="38" spans="1:21" ht="12" customHeight="1" x14ac:dyDescent="0.15">
      <c r="A38" s="12"/>
      <c r="B38" s="84"/>
      <c r="C38" s="68"/>
      <c r="D38" s="86"/>
      <c r="E38" s="91"/>
      <c r="F38" s="89"/>
      <c r="G38" s="91"/>
      <c r="H38" s="68"/>
      <c r="I38" s="68"/>
      <c r="J38" s="70"/>
      <c r="K38" s="44">
        <v>4</v>
      </c>
      <c r="L38" s="1"/>
      <c r="M38" s="44" t="str">
        <f>_xlfn.XLOOKUP(L38, $V$5:$V$9, $W$5:$W$9, "", 0)</f>
        <v/>
      </c>
      <c r="N38" s="44" t="str">
        <f>IF(L38="Ion Thruster", 5 * G38, _xlfn.XLOOKUP(L38, $V$5:$V$9, $X$5:$X$9, "", 0))</f>
        <v/>
      </c>
      <c r="O38" s="2"/>
      <c r="P38" s="44" t="str">
        <f t="shared" si="38"/>
        <v/>
      </c>
      <c r="Q38" s="44" t="str">
        <f t="shared" si="39"/>
        <v/>
      </c>
      <c r="R38" s="77"/>
      <c r="S38" s="79"/>
      <c r="T38" s="62"/>
      <c r="U38" s="23"/>
    </row>
    <row r="39" spans="1:21" ht="12" customHeight="1" x14ac:dyDescent="0.15">
      <c r="A39" s="12"/>
      <c r="B39" s="102"/>
      <c r="C39" s="94"/>
      <c r="D39" s="104"/>
      <c r="E39" s="106"/>
      <c r="F39" s="89"/>
      <c r="G39" s="106"/>
      <c r="H39" s="94"/>
      <c r="I39" s="94"/>
      <c r="J39" s="88"/>
      <c r="K39" s="98"/>
      <c r="L39" s="99"/>
      <c r="M39" s="99"/>
      <c r="N39" s="100"/>
      <c r="O39" s="46" t="s">
        <v>48</v>
      </c>
      <c r="P39" s="47" t="str">
        <f t="shared" ref="P39" si="41">IF(J35="","",J35+SUM(P35:P38))</f>
        <v/>
      </c>
      <c r="Q39" s="47" t="str">
        <f t="shared" ref="Q39" si="42">IF(B35="", "", SUM(Q35:Q38))</f>
        <v/>
      </c>
      <c r="R39" s="48" t="s">
        <v>41</v>
      </c>
      <c r="S39" s="49" t="str">
        <f t="shared" ref="S39" si="43">IF($B35="","",IF(Q39 &gt;= S37, "Y", "N"))</f>
        <v/>
      </c>
      <c r="T39" s="122"/>
      <c r="U39" s="23"/>
    </row>
    <row r="40" spans="1:21" ht="12" customHeight="1" x14ac:dyDescent="0.15">
      <c r="A40" s="12"/>
      <c r="B40" s="101" t="s">
        <v>13</v>
      </c>
      <c r="C40" s="93" t="str">
        <f t="shared" ref="C40" si="44">IF(B40="", "", "to")</f>
        <v>to</v>
      </c>
      <c r="D40" s="103" t="s">
        <v>29</v>
      </c>
      <c r="E40" s="105" cm="1">
        <f t="array" ref="E40">IF(B40="", "", _xlfn.XLOOKUP(B40, $Z$7:$Z$25, _xlfn.XLOOKUP(D40, $AU$6:$BM$6, $AU$7:$BM$25, ""), ""))</f>
        <v>3</v>
      </c>
      <c r="F40" s="89">
        <v>0.5</v>
      </c>
      <c r="G40" s="91">
        <f t="shared" ref="G40" si="45">IF(B40="","",ROUNDUP(E40*F40,0))</f>
        <v>2</v>
      </c>
      <c r="H40" s="68" cm="1">
        <f t="array" ref="H40">IF(B40="", "", _xlfn.XLOOKUP(B40, $Z$7:$Z$25, _xlfn.XLOOKUP(D40, $AA$6:$AS$6, $AA$7:$AS$25, ""), ""))</f>
        <v>3</v>
      </c>
      <c r="I40" s="68">
        <f t="shared" ref="I40" si="46">IF(AND(F40&lt;1, F40&gt;0), ROUNDUP(H40/F40, 0), H40)</f>
        <v>6</v>
      </c>
      <c r="J40" s="70">
        <v>1</v>
      </c>
      <c r="K40" s="44">
        <v>1</v>
      </c>
      <c r="L40" s="1" t="s">
        <v>8</v>
      </c>
      <c r="M40" s="44">
        <f>_xlfn.XLOOKUP(L40, $V$5:$V$9, $W$5:$W$9, "", 0)</f>
        <v>1</v>
      </c>
      <c r="N40" s="44">
        <f>IF(L40="Ion Thruster", 5 * G40, _xlfn.XLOOKUP(L40, $V$5:$V$9, $X$5:$X$9, "", 0))</f>
        <v>10</v>
      </c>
      <c r="O40" s="2">
        <v>2</v>
      </c>
      <c r="P40" s="44">
        <f t="shared" ref="P40:P43" si="47">IF(M40="", "", M40*O40)</f>
        <v>2</v>
      </c>
      <c r="Q40" s="44">
        <f t="shared" ref="Q40:Q43" si="48">IF(N40="", "", N40*O40)</f>
        <v>20</v>
      </c>
      <c r="R40" s="72"/>
      <c r="S40" s="73"/>
      <c r="T40" s="63" t="s">
        <v>53</v>
      </c>
      <c r="U40" s="23"/>
    </row>
    <row r="41" spans="1:21" ht="12" customHeight="1" x14ac:dyDescent="0.15">
      <c r="A41" s="12"/>
      <c r="B41" s="84"/>
      <c r="C41" s="68"/>
      <c r="D41" s="86"/>
      <c r="E41" s="91"/>
      <c r="F41" s="89"/>
      <c r="G41" s="91"/>
      <c r="H41" s="68"/>
      <c r="I41" s="68"/>
      <c r="J41" s="70"/>
      <c r="K41" s="44">
        <v>2</v>
      </c>
      <c r="L41" s="1"/>
      <c r="M41" s="44" t="str">
        <f>_xlfn.XLOOKUP(L41, $V$5:$V$9, $W$5:$W$9, "", 0)</f>
        <v/>
      </c>
      <c r="N41" s="44" t="str">
        <f>IF(L41="Ion Thruster", 5 * G41, _xlfn.XLOOKUP(L41, $V$5:$V$9, $X$5:$X$9, "", 0))</f>
        <v/>
      </c>
      <c r="O41" s="2"/>
      <c r="P41" s="44" t="str">
        <f t="shared" si="47"/>
        <v/>
      </c>
      <c r="Q41" s="44" t="str">
        <f t="shared" si="48"/>
        <v/>
      </c>
      <c r="R41" s="74"/>
      <c r="S41" s="75"/>
      <c r="T41" s="62" t="s">
        <v>56</v>
      </c>
      <c r="U41" s="23"/>
    </row>
    <row r="42" spans="1:21" ht="12" customHeight="1" x14ac:dyDescent="0.15">
      <c r="A42" s="12"/>
      <c r="B42" s="84"/>
      <c r="C42" s="68"/>
      <c r="D42" s="86"/>
      <c r="E42" s="91"/>
      <c r="F42" s="89"/>
      <c r="G42" s="91"/>
      <c r="H42" s="68"/>
      <c r="I42" s="68"/>
      <c r="J42" s="70"/>
      <c r="K42" s="44">
        <v>3</v>
      </c>
      <c r="L42" s="1"/>
      <c r="M42" s="44" t="str">
        <f>_xlfn.XLOOKUP(L42, $V$5:$V$9, $W$5:$W$9, "", 0)</f>
        <v/>
      </c>
      <c r="N42" s="44" t="str">
        <f>IF(L42="Ion Thruster", 5 * G42, _xlfn.XLOOKUP(L42, $V$5:$V$9, $X$5:$X$9, "", 0))</f>
        <v/>
      </c>
      <c r="O42" s="2"/>
      <c r="P42" s="44" t="str">
        <f t="shared" si="47"/>
        <v/>
      </c>
      <c r="Q42" s="44" t="str">
        <f t="shared" si="48"/>
        <v/>
      </c>
      <c r="R42" s="76" t="s">
        <v>49</v>
      </c>
      <c r="S42" s="78">
        <f t="shared" ref="S42" si="49">IF(B40="", "", I40*P44)</f>
        <v>18</v>
      </c>
      <c r="T42" s="64" t="s">
        <v>57</v>
      </c>
      <c r="U42" s="23"/>
    </row>
    <row r="43" spans="1:21" ht="12" customHeight="1" x14ac:dyDescent="0.15">
      <c r="A43" s="12"/>
      <c r="B43" s="84"/>
      <c r="C43" s="68"/>
      <c r="D43" s="86"/>
      <c r="E43" s="91"/>
      <c r="F43" s="89"/>
      <c r="G43" s="91"/>
      <c r="H43" s="68"/>
      <c r="I43" s="68"/>
      <c r="J43" s="70"/>
      <c r="K43" s="44">
        <v>4</v>
      </c>
      <c r="L43" s="1"/>
      <c r="M43" s="44" t="str">
        <f>_xlfn.XLOOKUP(L43, $V$5:$V$9, $W$5:$W$9, "", 0)</f>
        <v/>
      </c>
      <c r="N43" s="44" t="str">
        <f>IF(L43="Ion Thruster", 5 * G43, _xlfn.XLOOKUP(L43, $V$5:$V$9, $X$5:$X$9, "", 0))</f>
        <v/>
      </c>
      <c r="O43" s="2"/>
      <c r="P43" s="44" t="str">
        <f t="shared" si="47"/>
        <v/>
      </c>
      <c r="Q43" s="44" t="str">
        <f t="shared" si="48"/>
        <v/>
      </c>
      <c r="R43" s="77"/>
      <c r="S43" s="79"/>
      <c r="T43" s="62"/>
      <c r="U43" s="23"/>
    </row>
    <row r="44" spans="1:21" ht="12" customHeight="1" x14ac:dyDescent="0.15">
      <c r="A44" s="12"/>
      <c r="B44" s="102"/>
      <c r="C44" s="94"/>
      <c r="D44" s="104"/>
      <c r="E44" s="106"/>
      <c r="F44" s="89"/>
      <c r="G44" s="106"/>
      <c r="H44" s="94"/>
      <c r="I44" s="94"/>
      <c r="J44" s="88"/>
      <c r="K44" s="98"/>
      <c r="L44" s="99"/>
      <c r="M44" s="99"/>
      <c r="N44" s="100"/>
      <c r="O44" s="46" t="s">
        <v>48</v>
      </c>
      <c r="P44" s="47">
        <f t="shared" ref="P44" si="50">IF(J40="","",J40+SUM(P40:P43))</f>
        <v>3</v>
      </c>
      <c r="Q44" s="47">
        <f t="shared" ref="Q44" si="51">IF(B40="", "", SUM(Q40:Q43))</f>
        <v>20</v>
      </c>
      <c r="R44" s="48" t="s">
        <v>41</v>
      </c>
      <c r="S44" s="49" t="str">
        <f t="shared" ref="S44" si="52">IF($B40="","",IF(Q44 &gt;= S42, "Y", "N"))</f>
        <v>Y</v>
      </c>
      <c r="T44" s="122"/>
      <c r="U44" s="23"/>
    </row>
    <row r="45" spans="1:21" ht="12" customHeight="1" x14ac:dyDescent="0.15">
      <c r="B45" s="101" t="s">
        <v>10</v>
      </c>
      <c r="C45" s="93" t="str">
        <f t="shared" ref="C45" si="53">IF(B45="", "", "to")</f>
        <v>to</v>
      </c>
      <c r="D45" s="103" t="s">
        <v>13</v>
      </c>
      <c r="E45" s="93" cm="1">
        <f t="array" ref="E45">IF(B45="", "", _xlfn.XLOOKUP(B45, $Z$7:$Z$25, _xlfn.XLOOKUP(D45, $AU$6:$BM$6, $AU$7:$BM$25, ""), ""))</f>
        <v>0</v>
      </c>
      <c r="F45" s="89"/>
      <c r="G45" s="105">
        <f t="shared" ref="G45" si="54">IF(B45="","",ROUNDUP(E45*F45,0))</f>
        <v>0</v>
      </c>
      <c r="H45" s="93" cm="1">
        <f t="array" ref="H45">IF(B45="", "", _xlfn.XLOOKUP(B45, $Z$7:$Z$25, _xlfn.XLOOKUP(D45, $AA$6:$AS$6, $AA$7:$AS$25, ""), ""))</f>
        <v>8</v>
      </c>
      <c r="I45" s="93">
        <f t="shared" ref="I45" si="55">IF(AND(F45&lt;1, F45&gt;0), ROUNDUP(H45/F45, 0), H45)</f>
        <v>8</v>
      </c>
      <c r="J45" s="95">
        <v>3</v>
      </c>
      <c r="K45" s="65">
        <v>1</v>
      </c>
      <c r="L45" s="66" t="s">
        <v>6</v>
      </c>
      <c r="M45" s="65">
        <f>_xlfn.XLOOKUP(L45, $V$5:$V$9, $W$5:$W$9, "", 0)</f>
        <v>9</v>
      </c>
      <c r="N45" s="65">
        <f>IF(L45="Ion Thruster", 5 * G45, _xlfn.XLOOKUP(L45, $V$5:$V$9, $X$5:$X$9, "", 0))</f>
        <v>80</v>
      </c>
      <c r="O45" s="67">
        <v>3</v>
      </c>
      <c r="P45" s="65">
        <f t="shared" ref="P45:P48" si="56">IF(M45="", "", M45*O45)</f>
        <v>27</v>
      </c>
      <c r="Q45" s="65">
        <f t="shared" ref="Q45:Q48" si="57">IF(N45="", "", N45*O45)</f>
        <v>240</v>
      </c>
      <c r="R45" s="96"/>
      <c r="S45" s="97"/>
      <c r="T45" s="63"/>
    </row>
    <row r="46" spans="1:21" ht="12" customHeight="1" x14ac:dyDescent="0.15">
      <c r="B46" s="84"/>
      <c r="C46" s="68"/>
      <c r="D46" s="86"/>
      <c r="E46" s="68"/>
      <c r="F46" s="89"/>
      <c r="G46" s="91"/>
      <c r="H46" s="68"/>
      <c r="I46" s="68"/>
      <c r="J46" s="70"/>
      <c r="K46" s="44">
        <v>2</v>
      </c>
      <c r="L46" s="1"/>
      <c r="M46" s="44" t="str">
        <f>_xlfn.XLOOKUP(L46, $V$5:$V$9, $W$5:$W$9, "", 0)</f>
        <v/>
      </c>
      <c r="N46" s="44" t="str">
        <f>IF(L46="Ion Thruster", 5 * G46, _xlfn.XLOOKUP(L46, $V$5:$V$9, $X$5:$X$9, "", 0))</f>
        <v/>
      </c>
      <c r="O46" s="2"/>
      <c r="P46" s="44" t="str">
        <f t="shared" si="56"/>
        <v/>
      </c>
      <c r="Q46" s="44" t="str">
        <f t="shared" si="57"/>
        <v/>
      </c>
      <c r="R46" s="74"/>
      <c r="S46" s="75"/>
      <c r="T46" s="62"/>
    </row>
    <row r="47" spans="1:21" ht="12" customHeight="1" x14ac:dyDescent="0.15">
      <c r="B47" s="84"/>
      <c r="C47" s="68"/>
      <c r="D47" s="86"/>
      <c r="E47" s="68"/>
      <c r="F47" s="89"/>
      <c r="G47" s="91"/>
      <c r="H47" s="68"/>
      <c r="I47" s="68"/>
      <c r="J47" s="70"/>
      <c r="K47" s="44">
        <v>3</v>
      </c>
      <c r="L47" s="1"/>
      <c r="M47" s="44" t="str">
        <f>_xlfn.XLOOKUP(L47, $V$5:$V$9, $W$5:$W$9, "", 0)</f>
        <v/>
      </c>
      <c r="N47" s="44" t="str">
        <f>IF(L47="Ion Thruster", 5 * G47, _xlfn.XLOOKUP(L47, $V$5:$V$9, $X$5:$X$9, "", 0))</f>
        <v/>
      </c>
      <c r="O47" s="2"/>
      <c r="P47" s="44" t="str">
        <f t="shared" si="56"/>
        <v/>
      </c>
      <c r="Q47" s="44" t="str">
        <f t="shared" si="57"/>
        <v/>
      </c>
      <c r="R47" s="76" t="s">
        <v>49</v>
      </c>
      <c r="S47" s="78">
        <f t="shared" ref="S47" si="58">IF(B45="", "", I45*P49)</f>
        <v>240</v>
      </c>
      <c r="T47" s="64"/>
    </row>
    <row r="48" spans="1:21" ht="12" customHeight="1" x14ac:dyDescent="0.15">
      <c r="B48" s="84"/>
      <c r="C48" s="68"/>
      <c r="D48" s="86"/>
      <c r="E48" s="68"/>
      <c r="F48" s="89"/>
      <c r="G48" s="91"/>
      <c r="H48" s="68"/>
      <c r="I48" s="68"/>
      <c r="J48" s="70"/>
      <c r="K48" s="44">
        <v>4</v>
      </c>
      <c r="L48" s="1"/>
      <c r="M48" s="44" t="str">
        <f>_xlfn.XLOOKUP(L48, $V$5:$V$9, $W$5:$W$9, "", 0)</f>
        <v/>
      </c>
      <c r="N48" s="44" t="str">
        <f>IF(L48="Ion Thruster", 5 * G48, _xlfn.XLOOKUP(L48, $V$5:$V$9, $X$5:$X$9, "", 0))</f>
        <v/>
      </c>
      <c r="O48" s="2"/>
      <c r="P48" s="44" t="str">
        <f t="shared" si="56"/>
        <v/>
      </c>
      <c r="Q48" s="44" t="str">
        <f t="shared" si="57"/>
        <v/>
      </c>
      <c r="R48" s="77"/>
      <c r="S48" s="79"/>
      <c r="T48" s="62"/>
    </row>
    <row r="49" spans="2:20" x14ac:dyDescent="0.15">
      <c r="B49" s="102"/>
      <c r="C49" s="94"/>
      <c r="D49" s="104"/>
      <c r="E49" s="94"/>
      <c r="F49" s="89"/>
      <c r="G49" s="106"/>
      <c r="H49" s="94"/>
      <c r="I49" s="94"/>
      <c r="J49" s="88"/>
      <c r="K49" s="98"/>
      <c r="L49" s="99"/>
      <c r="M49" s="99"/>
      <c r="N49" s="100"/>
      <c r="O49" s="46" t="s">
        <v>48</v>
      </c>
      <c r="P49" s="47">
        <f t="shared" ref="P49" si="59">IF(J45="","",J45+SUM(P45:P48))</f>
        <v>30</v>
      </c>
      <c r="Q49" s="47">
        <f t="shared" ref="Q49" si="60">IF(B45="", "", SUM(Q45:Q48))</f>
        <v>240</v>
      </c>
      <c r="R49" s="48" t="s">
        <v>41</v>
      </c>
      <c r="S49" s="49" t="str">
        <f t="shared" ref="S49" si="61">IF($B45="","",IF(Q49 &gt;= S47, "Y", "N"))</f>
        <v>Y</v>
      </c>
      <c r="T49" s="122"/>
    </row>
    <row r="50" spans="2:20" x14ac:dyDescent="0.15">
      <c r="B50" s="83"/>
      <c r="C50" s="68" t="str">
        <f t="shared" ref="C50" si="62">IF(B50="", "", "to")</f>
        <v/>
      </c>
      <c r="D50" s="86"/>
      <c r="E50" s="68" t="str" cm="1">
        <f t="array" ref="E50">IF(B50="", "", _xlfn.XLOOKUP(B50, $Z$7:$Z$25, _xlfn.XLOOKUP(D50, $AU$6:$BM$6, $AU$7:$BM$25, ""), ""))</f>
        <v/>
      </c>
      <c r="F50" s="88"/>
      <c r="G50" s="91" t="str">
        <f t="shared" ref="G50" si="63">IF(B50="","",ROUNDUP(E50*F50,0))</f>
        <v/>
      </c>
      <c r="H50" s="68" t="str" cm="1">
        <f t="array" ref="H50">IF(B50="", "", _xlfn.XLOOKUP(B50, $Z$7:$Z$25, _xlfn.XLOOKUP(D50, $AA$6:$AS$6, $AA$7:$AS$25, ""), ""))</f>
        <v/>
      </c>
      <c r="I50" s="68" t="str">
        <f t="shared" ref="I50" si="64">IF(AND(F50&lt;1, F50&gt;0), ROUNDUP(H50/F50, 0), H50)</f>
        <v/>
      </c>
      <c r="J50" s="70"/>
      <c r="K50" s="44">
        <v>1</v>
      </c>
      <c r="L50" s="1"/>
      <c r="M50" s="44" t="str">
        <f>_xlfn.XLOOKUP(L50, $V$5:$V$9, $W$5:$W$9, "", 0)</f>
        <v/>
      </c>
      <c r="N50" s="44" t="str">
        <f>IF(L50="Ion Thruster", 5 * G50, _xlfn.XLOOKUP(L50, $V$5:$V$9, $X$5:$X$9, "", 0))</f>
        <v/>
      </c>
      <c r="O50" s="2"/>
      <c r="P50" s="44" t="str">
        <f t="shared" ref="P50:P53" si="65">IF(M50="", "", M50*O50)</f>
        <v/>
      </c>
      <c r="Q50" s="44" t="str">
        <f t="shared" ref="Q50:Q53" si="66">IF(N50="", "", N50*O50)</f>
        <v/>
      </c>
      <c r="R50" s="72"/>
      <c r="S50" s="73"/>
      <c r="T50" s="62"/>
    </row>
    <row r="51" spans="2:20" x14ac:dyDescent="0.15">
      <c r="B51" s="84"/>
      <c r="C51" s="68"/>
      <c r="D51" s="86"/>
      <c r="E51" s="68"/>
      <c r="F51" s="89"/>
      <c r="G51" s="91"/>
      <c r="H51" s="68"/>
      <c r="I51" s="68"/>
      <c r="J51" s="70"/>
      <c r="K51" s="44">
        <v>2</v>
      </c>
      <c r="L51" s="1"/>
      <c r="M51" s="44" t="str">
        <f>_xlfn.XLOOKUP(L51, $V$5:$V$9, $W$5:$W$9, "", 0)</f>
        <v/>
      </c>
      <c r="N51" s="44" t="str">
        <f>IF(L51="Ion Thruster", 5 * G51, _xlfn.XLOOKUP(L51, $V$5:$V$9, $X$5:$X$9, "", 0))</f>
        <v/>
      </c>
      <c r="O51" s="2"/>
      <c r="P51" s="44" t="str">
        <f t="shared" si="65"/>
        <v/>
      </c>
      <c r="Q51" s="44" t="str">
        <f t="shared" si="66"/>
        <v/>
      </c>
      <c r="R51" s="74"/>
      <c r="S51" s="75"/>
      <c r="T51" s="62"/>
    </row>
    <row r="52" spans="2:20" x14ac:dyDescent="0.15">
      <c r="B52" s="84"/>
      <c r="C52" s="68"/>
      <c r="D52" s="86"/>
      <c r="E52" s="68"/>
      <c r="F52" s="89"/>
      <c r="G52" s="91"/>
      <c r="H52" s="68"/>
      <c r="I52" s="68"/>
      <c r="J52" s="70"/>
      <c r="K52" s="44">
        <v>3</v>
      </c>
      <c r="L52" s="1"/>
      <c r="M52" s="44" t="str">
        <f>_xlfn.XLOOKUP(L52, $V$5:$V$9, $W$5:$W$9, "", 0)</f>
        <v/>
      </c>
      <c r="N52" s="44" t="str">
        <f>IF(L52="Ion Thruster", 5 * G52, _xlfn.XLOOKUP(L52, $V$5:$V$9, $X$5:$X$9, "", 0))</f>
        <v/>
      </c>
      <c r="O52" s="2"/>
      <c r="P52" s="44" t="str">
        <f t="shared" si="65"/>
        <v/>
      </c>
      <c r="Q52" s="44" t="str">
        <f t="shared" si="66"/>
        <v/>
      </c>
      <c r="R52" s="76" t="s">
        <v>49</v>
      </c>
      <c r="S52" s="78" t="str">
        <f t="shared" ref="S52" si="67">IF(B50="", "", I50*P54)</f>
        <v/>
      </c>
      <c r="T52" s="64"/>
    </row>
    <row r="53" spans="2:20" x14ac:dyDescent="0.15">
      <c r="B53" s="84"/>
      <c r="C53" s="68"/>
      <c r="D53" s="86"/>
      <c r="E53" s="68"/>
      <c r="F53" s="89"/>
      <c r="G53" s="91"/>
      <c r="H53" s="68"/>
      <c r="I53" s="68"/>
      <c r="J53" s="70"/>
      <c r="K53" s="44">
        <v>4</v>
      </c>
      <c r="L53" s="1"/>
      <c r="M53" s="44" t="str">
        <f>_xlfn.XLOOKUP(L53, $V$5:$V$9, $W$5:$W$9, "", 0)</f>
        <v/>
      </c>
      <c r="N53" s="44" t="str">
        <f>IF(L53="Ion Thruster", 5 * G53, _xlfn.XLOOKUP(L53, $V$5:$V$9, $X$5:$X$9, "", 0))</f>
        <v/>
      </c>
      <c r="O53" s="2"/>
      <c r="P53" s="44" t="str">
        <f t="shared" si="65"/>
        <v/>
      </c>
      <c r="Q53" s="44" t="str">
        <f t="shared" si="66"/>
        <v/>
      </c>
      <c r="R53" s="77"/>
      <c r="S53" s="79"/>
      <c r="T53" s="62"/>
    </row>
    <row r="54" spans="2:20" ht="13" thickBot="1" x14ac:dyDescent="0.2">
      <c r="B54" s="85"/>
      <c r="C54" s="69"/>
      <c r="D54" s="87"/>
      <c r="E54" s="69"/>
      <c r="F54" s="90"/>
      <c r="G54" s="92"/>
      <c r="H54" s="69"/>
      <c r="I54" s="69"/>
      <c r="J54" s="71"/>
      <c r="K54" s="80"/>
      <c r="L54" s="81"/>
      <c r="M54" s="81"/>
      <c r="N54" s="82"/>
      <c r="O54" s="50" t="s">
        <v>48</v>
      </c>
      <c r="P54" s="9" t="str">
        <f t="shared" ref="P54" si="68">IF(J50="","",J50+SUM(P50:P53))</f>
        <v/>
      </c>
      <c r="Q54" s="9" t="str">
        <f t="shared" ref="Q54" si="69">IF(B50="", "", SUM(Q50:Q53))</f>
        <v/>
      </c>
      <c r="R54" s="51" t="s">
        <v>41</v>
      </c>
      <c r="S54" s="7" t="str">
        <f t="shared" ref="S54" si="70">IF($B50="","",IF(Q54 &gt;= S52, "Y", "N"))</f>
        <v/>
      </c>
      <c r="T54" s="124"/>
    </row>
    <row r="55" spans="2:20" ht="13" thickTop="1" x14ac:dyDescent="0.15"/>
  </sheetData>
  <sheetProtection sheet="1" objects="1" scenarios="1"/>
  <mergeCells count="135">
    <mergeCell ref="AU4:BM4"/>
    <mergeCell ref="B5:B9"/>
    <mergeCell ref="C5:C9"/>
    <mergeCell ref="D5:D9"/>
    <mergeCell ref="E5:E9"/>
    <mergeCell ref="F5:F9"/>
    <mergeCell ref="G5:G9"/>
    <mergeCell ref="H5:H9"/>
    <mergeCell ref="I5:I9"/>
    <mergeCell ref="J5:J9"/>
    <mergeCell ref="R5:S6"/>
    <mergeCell ref="AA5:AS5"/>
    <mergeCell ref="R7:R8"/>
    <mergeCell ref="S7:S8"/>
    <mergeCell ref="Y7:Y25"/>
    <mergeCell ref="K9:N9"/>
    <mergeCell ref="B3:I3"/>
    <mergeCell ref="K3:Q3"/>
    <mergeCell ref="H10:H14"/>
    <mergeCell ref="I10:I14"/>
    <mergeCell ref="J10:J14"/>
    <mergeCell ref="R10:S11"/>
    <mergeCell ref="R12:R13"/>
    <mergeCell ref="S12:S13"/>
    <mergeCell ref="K14:N14"/>
    <mergeCell ref="B10:B14"/>
    <mergeCell ref="C10:C14"/>
    <mergeCell ref="D10:D14"/>
    <mergeCell ref="E10:E14"/>
    <mergeCell ref="F10:F14"/>
    <mergeCell ref="G10:G14"/>
    <mergeCell ref="H15:H19"/>
    <mergeCell ref="I15:I19"/>
    <mergeCell ref="J15:J19"/>
    <mergeCell ref="R15:S16"/>
    <mergeCell ref="R17:R18"/>
    <mergeCell ref="S17:S18"/>
    <mergeCell ref="K19:N19"/>
    <mergeCell ref="B15:B19"/>
    <mergeCell ref="C15:C19"/>
    <mergeCell ref="D15:D19"/>
    <mergeCell ref="E15:E19"/>
    <mergeCell ref="F15:F19"/>
    <mergeCell ref="G15:G19"/>
    <mergeCell ref="H20:H24"/>
    <mergeCell ref="I20:I24"/>
    <mergeCell ref="J20:J24"/>
    <mergeCell ref="R20:S21"/>
    <mergeCell ref="R22:R23"/>
    <mergeCell ref="S22:S23"/>
    <mergeCell ref="K24:N24"/>
    <mergeCell ref="B20:B24"/>
    <mergeCell ref="C20:C24"/>
    <mergeCell ref="D20:D24"/>
    <mergeCell ref="E20:E24"/>
    <mergeCell ref="F20:F24"/>
    <mergeCell ref="G20:G24"/>
    <mergeCell ref="H25:H29"/>
    <mergeCell ref="I25:I29"/>
    <mergeCell ref="J25:J29"/>
    <mergeCell ref="R25:S26"/>
    <mergeCell ref="R27:R28"/>
    <mergeCell ref="S27:S28"/>
    <mergeCell ref="K29:N29"/>
    <mergeCell ref="B25:B29"/>
    <mergeCell ref="C25:C29"/>
    <mergeCell ref="D25:D29"/>
    <mergeCell ref="E25:E29"/>
    <mergeCell ref="F25:F29"/>
    <mergeCell ref="G25:G29"/>
    <mergeCell ref="H30:H34"/>
    <mergeCell ref="I30:I34"/>
    <mergeCell ref="J30:J34"/>
    <mergeCell ref="R30:S31"/>
    <mergeCell ref="R32:R33"/>
    <mergeCell ref="S32:S33"/>
    <mergeCell ref="K34:N34"/>
    <mergeCell ref="B30:B34"/>
    <mergeCell ref="C30:C34"/>
    <mergeCell ref="D30:D34"/>
    <mergeCell ref="E30:E34"/>
    <mergeCell ref="F30:F34"/>
    <mergeCell ref="G30:G34"/>
    <mergeCell ref="H35:H39"/>
    <mergeCell ref="I35:I39"/>
    <mergeCell ref="J35:J39"/>
    <mergeCell ref="R35:S36"/>
    <mergeCell ref="R37:R38"/>
    <mergeCell ref="S37:S38"/>
    <mergeCell ref="K39:N39"/>
    <mergeCell ref="B35:B39"/>
    <mergeCell ref="C35:C39"/>
    <mergeCell ref="D35:D39"/>
    <mergeCell ref="E35:E39"/>
    <mergeCell ref="F35:F39"/>
    <mergeCell ref="G35:G39"/>
    <mergeCell ref="H40:H44"/>
    <mergeCell ref="I40:I44"/>
    <mergeCell ref="J40:J44"/>
    <mergeCell ref="R40:S41"/>
    <mergeCell ref="R42:R43"/>
    <mergeCell ref="S42:S43"/>
    <mergeCell ref="K44:N44"/>
    <mergeCell ref="B40:B44"/>
    <mergeCell ref="C40:C44"/>
    <mergeCell ref="D40:D44"/>
    <mergeCell ref="E40:E44"/>
    <mergeCell ref="F40:F44"/>
    <mergeCell ref="G40:G44"/>
    <mergeCell ref="H45:H49"/>
    <mergeCell ref="I45:I49"/>
    <mergeCell ref="J45:J49"/>
    <mergeCell ref="R45:S46"/>
    <mergeCell ref="R47:R48"/>
    <mergeCell ref="S47:S48"/>
    <mergeCell ref="K49:N49"/>
    <mergeCell ref="B45:B49"/>
    <mergeCell ref="C45:C49"/>
    <mergeCell ref="D45:D49"/>
    <mergeCell ref="E45:E49"/>
    <mergeCell ref="F45:F49"/>
    <mergeCell ref="G45:G49"/>
    <mergeCell ref="H50:H54"/>
    <mergeCell ref="I50:I54"/>
    <mergeCell ref="J50:J54"/>
    <mergeCell ref="R50:S51"/>
    <mergeCell ref="R52:R53"/>
    <mergeCell ref="S52:S53"/>
    <mergeCell ref="K54:N54"/>
    <mergeCell ref="B50:B54"/>
    <mergeCell ref="C50:C54"/>
    <mergeCell ref="D50:D54"/>
    <mergeCell ref="E50:E54"/>
    <mergeCell ref="F50:F54"/>
    <mergeCell ref="G50:G54"/>
  </mergeCells>
  <conditionalFormatting sqref="S19">
    <cfRule type="colorScale" priority="7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39 S24">
    <cfRule type="colorScale" priority="6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54">
    <cfRule type="colorScale" priority="4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14">
    <cfRule type="colorScale" priority="3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29 S34">
    <cfRule type="colorScale" priority="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49 S44">
    <cfRule type="colorScale" priority="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4">
    <dataValidation type="list" allowBlank="1" showInputMessage="1" showErrorMessage="1" sqref="F5:F54" xr:uid="{859B4D63-C026-3F49-A7AB-4B4746D99897}">
      <formula1>$BN$5:$BN$10</formula1>
    </dataValidation>
    <dataValidation type="list" allowBlank="1" showInputMessage="1" showErrorMessage="1" sqref="L25:L28 L15:L18 L50:L53 L20:L23 L5:L8 L10:L13 L35:L38 L30:L33 L40:L43 L45:L48" xr:uid="{47F659D1-D38F-2D49-9090-83D27D009722}">
      <formula1>$V$5:$V$10</formula1>
    </dataValidation>
    <dataValidation type="list" allowBlank="1" showInputMessage="1" showErrorMessage="1" sqref="D5:D54" xr:uid="{9AA30765-FEF8-F14D-82AF-5CBF3E85F095}">
      <formula1>$Z$6:$AS$6</formula1>
    </dataValidation>
    <dataValidation type="list" allowBlank="1" showInputMessage="1" showErrorMessage="1" sqref="B5:B54" xr:uid="{DF2D8450-50B5-D84C-BC5A-5EB7952EA9EB}">
      <formula1>$Z$6:$Z$25</formula1>
    </dataValidation>
  </dataValidations>
  <pageMargins left="0.25" right="0.25" top="0.75" bottom="0.75" header="0.3" footer="0.3"/>
  <pageSetup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C990-AC31-6E42-A255-17A7FAA40DDF}">
  <dimension ref="A1:BN55"/>
  <sheetViews>
    <sheetView tabSelected="1" zoomScale="125" zoomScaleNormal="125" workbookViewId="0">
      <selection activeCell="B5" sqref="B5:B9"/>
    </sheetView>
  </sheetViews>
  <sheetFormatPr baseColWidth="10" defaultRowHeight="12" x14ac:dyDescent="0.15"/>
  <cols>
    <col min="1" max="1" width="2.83203125" style="3" customWidth="1"/>
    <col min="2" max="2" width="13.83203125" style="3" customWidth="1"/>
    <col min="3" max="3" width="3.1640625" style="45" bestFit="1" customWidth="1"/>
    <col min="4" max="4" width="13.83203125" style="3" customWidth="1"/>
    <col min="5" max="5" width="5.5" style="45" bestFit="1" customWidth="1"/>
    <col min="6" max="6" width="7.83203125" style="45" customWidth="1"/>
    <col min="7" max="7" width="6.83203125" style="45" customWidth="1"/>
    <col min="8" max="8" width="4.33203125" style="45" bestFit="1" customWidth="1"/>
    <col min="9" max="9" width="4.1640625" style="45" customWidth="1"/>
    <col min="10" max="10" width="6.83203125" style="45" bestFit="1" customWidth="1"/>
    <col min="11" max="11" width="2.1640625" style="45" bestFit="1" customWidth="1"/>
    <col min="12" max="12" width="9.83203125" style="3" customWidth="1"/>
    <col min="13" max="13" width="4.83203125" style="45" bestFit="1" customWidth="1"/>
    <col min="14" max="14" width="5.6640625" style="45" bestFit="1" customWidth="1"/>
    <col min="15" max="15" width="5.5" style="45" bestFit="1" customWidth="1"/>
    <col min="16" max="16" width="4.83203125" style="45" bestFit="1" customWidth="1"/>
    <col min="17" max="17" width="5.83203125" style="45" bestFit="1" customWidth="1"/>
    <col min="18" max="18" width="5.6640625" style="45" bestFit="1" customWidth="1"/>
    <col min="19" max="19" width="3.83203125" style="45" customWidth="1"/>
    <col min="20" max="20" width="30.83203125" style="3" customWidth="1"/>
    <col min="21" max="21" width="10.83203125" style="3"/>
    <col min="22" max="24" width="10.83203125" style="52"/>
    <col min="25" max="25" width="2.6640625" style="52" customWidth="1"/>
    <col min="26" max="26" width="13.6640625" style="52" bestFit="1" customWidth="1"/>
    <col min="27" max="27" width="5" style="52" bestFit="1" customWidth="1"/>
    <col min="28" max="28" width="8.5" style="52" bestFit="1" customWidth="1"/>
    <col min="29" max="29" width="9.1640625" style="52" bestFit="1" customWidth="1"/>
    <col min="30" max="30" width="9.33203125" style="52" bestFit="1" customWidth="1"/>
    <col min="31" max="31" width="10" style="52" bestFit="1" customWidth="1"/>
    <col min="32" max="32" width="5" style="52" bestFit="1" customWidth="1"/>
    <col min="33" max="33" width="13.33203125" style="52" bestFit="1" customWidth="1"/>
    <col min="34" max="34" width="13.6640625" style="52" bestFit="1" customWidth="1"/>
    <col min="35" max="35" width="8.83203125" style="52" bestFit="1" customWidth="1"/>
    <col min="36" max="36" width="9.5" style="52" bestFit="1" customWidth="1"/>
    <col min="37" max="37" width="4.6640625" style="52" bestFit="1" customWidth="1"/>
    <col min="38" max="38" width="6.5" style="52" bestFit="1" customWidth="1"/>
    <col min="39" max="39" width="11.83203125" style="52" bestFit="1" customWidth="1"/>
    <col min="40" max="40" width="11.1640625" style="52" bestFit="1" customWidth="1"/>
    <col min="41" max="41" width="7" style="52" bestFit="1" customWidth="1"/>
    <col min="42" max="42" width="9.6640625" style="52" bestFit="1" customWidth="1"/>
    <col min="43" max="43" width="10.33203125" style="52" bestFit="1" customWidth="1"/>
    <col min="44" max="44" width="5.5" style="52" bestFit="1" customWidth="1"/>
    <col min="45" max="45" width="5.33203125" style="52" bestFit="1" customWidth="1"/>
    <col min="46" max="46" width="13.6640625" style="52" bestFit="1" customWidth="1"/>
    <col min="47" max="47" width="5" style="52" bestFit="1" customWidth="1"/>
    <col min="48" max="48" width="8.5" style="52" bestFit="1" customWidth="1"/>
    <col min="49" max="49" width="9.1640625" style="52" bestFit="1" customWidth="1"/>
    <col min="50" max="50" width="9.33203125" style="52" bestFit="1" customWidth="1"/>
    <col min="51" max="51" width="10" style="52" bestFit="1" customWidth="1"/>
    <col min="52" max="52" width="5" style="52" bestFit="1" customWidth="1"/>
    <col min="53" max="53" width="13.33203125" style="52" bestFit="1" customWidth="1"/>
    <col min="54" max="54" width="13.6640625" style="52" bestFit="1" customWidth="1"/>
    <col min="55" max="55" width="8.83203125" style="52" bestFit="1" customWidth="1"/>
    <col min="56" max="56" width="9.5" style="52" bestFit="1" customWidth="1"/>
    <col min="57" max="57" width="4.6640625" style="52" bestFit="1" customWidth="1"/>
    <col min="58" max="58" width="6.5" style="52" bestFit="1" customWidth="1"/>
    <col min="59" max="59" width="11.83203125" style="52" bestFit="1" customWidth="1"/>
    <col min="60" max="60" width="11.1640625" style="52" bestFit="1" customWidth="1"/>
    <col min="61" max="61" width="7" style="52" bestFit="1" customWidth="1"/>
    <col min="62" max="62" width="9.6640625" style="52" bestFit="1" customWidth="1"/>
    <col min="63" max="63" width="10.33203125" style="52" bestFit="1" customWidth="1"/>
    <col min="64" max="64" width="5.5" style="52" bestFit="1" customWidth="1"/>
    <col min="65" max="65" width="5.33203125" style="52" bestFit="1" customWidth="1"/>
    <col min="66" max="66" width="10.83203125" style="52"/>
    <col min="67" max="16384" width="10.83203125" style="3"/>
  </cols>
  <sheetData>
    <row r="1" spans="1:66" ht="13" thickBot="1" x14ac:dyDescent="0.2">
      <c r="B1" s="4"/>
      <c r="C1" s="5"/>
      <c r="D1" s="6"/>
      <c r="E1" s="5"/>
      <c r="F1" s="5"/>
      <c r="G1" s="5"/>
      <c r="H1" s="5"/>
      <c r="I1" s="5"/>
      <c r="J1" s="5"/>
      <c r="K1" s="7"/>
      <c r="L1" s="8"/>
      <c r="M1" s="9"/>
      <c r="N1" s="9"/>
      <c r="O1" s="9"/>
      <c r="P1" s="9"/>
      <c r="Q1" s="10"/>
      <c r="R1" s="11"/>
      <c r="S1" s="11"/>
      <c r="T1" s="6"/>
    </row>
    <row r="2" spans="1:66" ht="14" thickTop="1" x14ac:dyDescent="0.15">
      <c r="A2" s="12"/>
      <c r="B2" s="13" t="s">
        <v>46</v>
      </c>
      <c r="C2" s="14" t="s">
        <v>52</v>
      </c>
      <c r="D2" s="15" t="s">
        <v>47</v>
      </c>
      <c r="E2" s="16"/>
      <c r="F2" s="16"/>
      <c r="G2" s="16"/>
      <c r="H2" s="16"/>
      <c r="I2" s="16"/>
      <c r="J2" s="16"/>
      <c r="K2" s="17"/>
      <c r="L2" s="18"/>
      <c r="M2" s="19"/>
      <c r="N2" s="19"/>
      <c r="O2" s="19"/>
      <c r="P2" s="19"/>
      <c r="Q2" s="20"/>
      <c r="R2" s="21"/>
      <c r="S2" s="21"/>
      <c r="T2" s="22"/>
      <c r="U2" s="23"/>
    </row>
    <row r="3" spans="1:66" x14ac:dyDescent="0.15">
      <c r="A3" s="12"/>
      <c r="B3" s="115" t="s">
        <v>15</v>
      </c>
      <c r="C3" s="116"/>
      <c r="D3" s="116"/>
      <c r="E3" s="117"/>
      <c r="F3" s="117"/>
      <c r="G3" s="117"/>
      <c r="H3" s="117"/>
      <c r="I3" s="118"/>
      <c r="J3" s="24" t="s">
        <v>42</v>
      </c>
      <c r="K3" s="119" t="s">
        <v>17</v>
      </c>
      <c r="L3" s="120"/>
      <c r="M3" s="120"/>
      <c r="N3" s="120"/>
      <c r="O3" s="120"/>
      <c r="P3" s="120"/>
      <c r="Q3" s="121"/>
      <c r="R3" s="25"/>
      <c r="S3" s="26"/>
      <c r="T3" s="27"/>
      <c r="U3" s="28"/>
    </row>
    <row r="4" spans="1:66" s="43" customFormat="1" ht="33" customHeight="1" x14ac:dyDescent="0.15">
      <c r="A4" s="29"/>
      <c r="B4" s="30" t="s">
        <v>16</v>
      </c>
      <c r="C4" s="31" t="s">
        <v>20</v>
      </c>
      <c r="D4" s="31" t="s">
        <v>11</v>
      </c>
      <c r="E4" s="32" t="s">
        <v>21</v>
      </c>
      <c r="F4" s="33" t="s">
        <v>45</v>
      </c>
      <c r="G4" s="34" t="s">
        <v>43</v>
      </c>
      <c r="H4" s="31" t="s">
        <v>5</v>
      </c>
      <c r="I4" s="35" t="s">
        <v>44</v>
      </c>
      <c r="J4" s="36" t="s">
        <v>1</v>
      </c>
      <c r="K4" s="37" t="s">
        <v>40</v>
      </c>
      <c r="L4" s="34" t="s">
        <v>0</v>
      </c>
      <c r="M4" s="38" t="s">
        <v>1</v>
      </c>
      <c r="N4" s="38" t="s">
        <v>3</v>
      </c>
      <c r="O4" s="38" t="s">
        <v>18</v>
      </c>
      <c r="P4" s="38" t="s">
        <v>19</v>
      </c>
      <c r="Q4" s="35" t="s">
        <v>22</v>
      </c>
      <c r="R4" s="39"/>
      <c r="S4" s="40"/>
      <c r="T4" s="41" t="s">
        <v>9</v>
      </c>
      <c r="U4" s="42"/>
      <c r="V4" s="53" t="s">
        <v>50</v>
      </c>
      <c r="W4" s="54" t="s">
        <v>1</v>
      </c>
      <c r="X4" s="54" t="s">
        <v>3</v>
      </c>
      <c r="Y4" s="55"/>
      <c r="Z4" s="56" t="s">
        <v>24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8" t="s">
        <v>51</v>
      </c>
      <c r="AU4" s="110" t="s">
        <v>11</v>
      </c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55" t="s">
        <v>45</v>
      </c>
    </row>
    <row r="5" spans="1:66" ht="12" customHeight="1" x14ac:dyDescent="0.15">
      <c r="A5" s="12"/>
      <c r="B5" s="101"/>
      <c r="C5" s="93" t="str">
        <f>IF(B5="", "", "to")</f>
        <v/>
      </c>
      <c r="D5" s="103"/>
      <c r="E5" s="93" t="str" cm="1">
        <f t="array" ref="E5">IF(B5="", "", _xlfn.XLOOKUP(B5, $Z$7:$Z$25, _xlfn.XLOOKUP(D5, $AU$6:$BM$6, $AU$7:$BM$25, ""), ""))</f>
        <v/>
      </c>
      <c r="F5" s="89"/>
      <c r="G5" s="91" t="str">
        <f>IF(B5="","",ROUNDUP(E5*F5,0))</f>
        <v/>
      </c>
      <c r="H5" s="68" t="str" cm="1">
        <f t="array" ref="H5">IF(B5="", "", _xlfn.XLOOKUP(B5, $Z$7:$Z$25, _xlfn.XLOOKUP(D5, $AA$6:$AS$6, $AA$7:$AS$25, ""), ""))</f>
        <v/>
      </c>
      <c r="I5" s="68" t="str">
        <f>IF(AND(F5&lt;1, F5&gt;0), ROUNDUP(H5/F5, 0), H5)</f>
        <v/>
      </c>
      <c r="J5" s="70"/>
      <c r="K5" s="44">
        <v>1</v>
      </c>
      <c r="L5" s="1"/>
      <c r="M5" s="44" t="str">
        <f>_xlfn.XLOOKUP(L5, $V$5:$V$9, $W$5:$W$9, "", 0)</f>
        <v/>
      </c>
      <c r="N5" s="44" t="str">
        <f>IF(L5="Ion Thruster", 5 * G5, _xlfn.XLOOKUP(L5, $V$5:$V$9, $X$5:$X$9, "", 0))</f>
        <v/>
      </c>
      <c r="O5" s="2"/>
      <c r="P5" s="44" t="str">
        <f>IF(M5="", "", M5*O5)</f>
        <v/>
      </c>
      <c r="Q5" s="44" t="str">
        <f>IF(N5="", "", N5*O5)</f>
        <v/>
      </c>
      <c r="R5" s="72"/>
      <c r="S5" s="73"/>
      <c r="T5" s="63"/>
      <c r="U5" s="23"/>
      <c r="V5" s="52" t="s">
        <v>2</v>
      </c>
      <c r="W5" s="60">
        <v>1</v>
      </c>
      <c r="X5" s="60">
        <v>4</v>
      </c>
      <c r="Y5" s="59"/>
      <c r="Z5" s="56"/>
      <c r="AA5" s="110" t="s">
        <v>11</v>
      </c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55"/>
      <c r="AU5" s="55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>
        <v>1</v>
      </c>
    </row>
    <row r="6" spans="1:66" ht="12" customHeight="1" x14ac:dyDescent="0.15">
      <c r="A6" s="12"/>
      <c r="B6" s="84"/>
      <c r="C6" s="68"/>
      <c r="D6" s="86"/>
      <c r="E6" s="68"/>
      <c r="F6" s="89"/>
      <c r="G6" s="91"/>
      <c r="H6" s="68"/>
      <c r="I6" s="68"/>
      <c r="J6" s="70"/>
      <c r="K6" s="44">
        <v>2</v>
      </c>
      <c r="L6" s="1"/>
      <c r="M6" s="44" t="str">
        <f>_xlfn.XLOOKUP(L6, $V$5:$V$9, $W$5:$W$9, "", 0)</f>
        <v/>
      </c>
      <c r="N6" s="44" t="str">
        <f>IF(L6="Ion Thruster", 5 * G6, _xlfn.XLOOKUP(L6, $V$5:$V$9, $X$5:$X$9, "", 0))</f>
        <v/>
      </c>
      <c r="O6" s="2"/>
      <c r="P6" s="44" t="str">
        <f t="shared" ref="P6:P8" si="0">IF(M6="", "", M6*O6)</f>
        <v/>
      </c>
      <c r="Q6" s="44" t="str">
        <f t="shared" ref="Q6:Q8" si="1">IF(N6="", "", N6*O6)</f>
        <v/>
      </c>
      <c r="R6" s="74"/>
      <c r="S6" s="75"/>
      <c r="T6" s="62"/>
      <c r="U6" s="23"/>
      <c r="V6" s="61" t="s">
        <v>4</v>
      </c>
      <c r="W6" s="60">
        <v>4</v>
      </c>
      <c r="X6" s="60">
        <v>27</v>
      </c>
      <c r="Y6" s="59"/>
      <c r="Z6" s="56"/>
      <c r="AA6" s="55" t="str">
        <f>Z7</f>
        <v>Earth</v>
      </c>
      <c r="AB6" s="55" t="str">
        <f>Z8</f>
        <v>Suborbital</v>
      </c>
      <c r="AC6" s="55" t="str">
        <f>Z9</f>
        <v>Earth Orbit</v>
      </c>
      <c r="AD6" s="55" t="str">
        <f>Z10</f>
        <v>Lunar Orbit</v>
      </c>
      <c r="AE6" s="55" t="str">
        <f>Z11</f>
        <v>Lunar Fly-by</v>
      </c>
      <c r="AF6" s="55" t="str">
        <f>Z12</f>
        <v>Moon</v>
      </c>
      <c r="AG6" s="55" t="str">
        <f>Z13</f>
        <v>Inner P. Transfer</v>
      </c>
      <c r="AH6" s="55" t="str">
        <f>Z14</f>
        <v>Outer P. Transfer</v>
      </c>
      <c r="AI6" s="55" t="str">
        <f>Z15</f>
        <v>Mars Orbit</v>
      </c>
      <c r="AJ6" s="55" t="str">
        <f>Z16</f>
        <v>Mars Fly-by</v>
      </c>
      <c r="AK6" s="55" t="str">
        <f>Z17</f>
        <v>Mars</v>
      </c>
      <c r="AL6" s="55" t="str">
        <f>Z18</f>
        <v>Phobos</v>
      </c>
      <c r="AM6" s="55" t="str">
        <f>Z19</f>
        <v>Mercury Fly-by</v>
      </c>
      <c r="AN6" s="55" t="str">
        <f>Z20</f>
        <v>Mercury Orbit</v>
      </c>
      <c r="AO6" s="55" t="str">
        <f>Z21</f>
        <v>Mercury</v>
      </c>
      <c r="AP6" s="55" t="str">
        <f>Z22</f>
        <v>Venus Orbit</v>
      </c>
      <c r="AQ6" s="55" t="str">
        <f>Z23</f>
        <v>Venus Fly-by</v>
      </c>
      <c r="AR6" s="55" t="str">
        <f>Z24</f>
        <v>Venus</v>
      </c>
      <c r="AS6" s="55" t="str">
        <f>Z25</f>
        <v>Ceres</v>
      </c>
      <c r="AT6" s="59"/>
      <c r="AU6" s="55" t="str">
        <f>AA6</f>
        <v>Earth</v>
      </c>
      <c r="AV6" s="55" t="str">
        <f t="shared" ref="AV6:BM6" si="2">AB6</f>
        <v>Suborbital</v>
      </c>
      <c r="AW6" s="55" t="str">
        <f t="shared" si="2"/>
        <v>Earth Orbit</v>
      </c>
      <c r="AX6" s="55" t="str">
        <f t="shared" si="2"/>
        <v>Lunar Orbit</v>
      </c>
      <c r="AY6" s="55" t="str">
        <f t="shared" si="2"/>
        <v>Lunar Fly-by</v>
      </c>
      <c r="AZ6" s="55" t="str">
        <f t="shared" si="2"/>
        <v>Moon</v>
      </c>
      <c r="BA6" s="55" t="str">
        <f t="shared" si="2"/>
        <v>Inner P. Transfer</v>
      </c>
      <c r="BB6" s="55" t="str">
        <f t="shared" si="2"/>
        <v>Outer P. Transfer</v>
      </c>
      <c r="BC6" s="55" t="str">
        <f t="shared" si="2"/>
        <v>Mars Orbit</v>
      </c>
      <c r="BD6" s="55" t="str">
        <f t="shared" si="2"/>
        <v>Mars Fly-by</v>
      </c>
      <c r="BE6" s="55" t="str">
        <f t="shared" si="2"/>
        <v>Mars</v>
      </c>
      <c r="BF6" s="55" t="str">
        <f t="shared" si="2"/>
        <v>Phobos</v>
      </c>
      <c r="BG6" s="55" t="str">
        <f t="shared" si="2"/>
        <v>Mercury Fly-by</v>
      </c>
      <c r="BH6" s="55" t="str">
        <f t="shared" si="2"/>
        <v>Mercury Orbit</v>
      </c>
      <c r="BI6" s="55" t="str">
        <f t="shared" si="2"/>
        <v>Mercury</v>
      </c>
      <c r="BJ6" s="55" t="str">
        <f t="shared" si="2"/>
        <v>Venus Orbit</v>
      </c>
      <c r="BK6" s="55" t="str">
        <f t="shared" si="2"/>
        <v>Venus Fly-by</v>
      </c>
      <c r="BL6" s="55" t="str">
        <f t="shared" si="2"/>
        <v>Venus</v>
      </c>
      <c r="BM6" s="55" t="str">
        <f t="shared" si="2"/>
        <v>Ceres</v>
      </c>
      <c r="BN6" s="59">
        <v>0.5</v>
      </c>
    </row>
    <row r="7" spans="1:66" ht="12" customHeight="1" x14ac:dyDescent="0.15">
      <c r="A7" s="12"/>
      <c r="B7" s="84"/>
      <c r="C7" s="68"/>
      <c r="D7" s="86"/>
      <c r="E7" s="68"/>
      <c r="F7" s="89"/>
      <c r="G7" s="91"/>
      <c r="H7" s="68"/>
      <c r="I7" s="68"/>
      <c r="J7" s="70"/>
      <c r="K7" s="44">
        <v>3</v>
      </c>
      <c r="L7" s="1"/>
      <c r="M7" s="44" t="str">
        <f>_xlfn.XLOOKUP(L7, $V$5:$V$9, $W$5:$W$9, "", 0)</f>
        <v/>
      </c>
      <c r="N7" s="44" t="str">
        <f>IF(L7="Ion Thruster", 5 * G7, _xlfn.XLOOKUP(L7, $V$5:$V$9, $X$5:$X$9, "", 0))</f>
        <v/>
      </c>
      <c r="O7" s="2"/>
      <c r="P7" s="44" t="str">
        <f t="shared" si="0"/>
        <v/>
      </c>
      <c r="Q7" s="44" t="str">
        <f t="shared" si="1"/>
        <v/>
      </c>
      <c r="R7" s="76" t="s">
        <v>49</v>
      </c>
      <c r="S7" s="78" t="str">
        <f>IF(B5="", "", I5*P9)</f>
        <v/>
      </c>
      <c r="T7" s="64"/>
      <c r="U7" s="23"/>
      <c r="V7" s="61" t="s">
        <v>6</v>
      </c>
      <c r="W7" s="60">
        <v>9</v>
      </c>
      <c r="X7" s="60">
        <v>80</v>
      </c>
      <c r="Y7" s="112" t="s">
        <v>16</v>
      </c>
      <c r="Z7" s="56" t="s">
        <v>10</v>
      </c>
      <c r="AA7" s="59" t="e">
        <f>NA()</f>
        <v>#N/A</v>
      </c>
      <c r="AB7" s="59">
        <v>3</v>
      </c>
      <c r="AC7" s="59">
        <v>8</v>
      </c>
      <c r="AD7" s="59" t="e">
        <f>NA()</f>
        <v>#N/A</v>
      </c>
      <c r="AE7" s="59" t="e">
        <f>NA()</f>
        <v>#N/A</v>
      </c>
      <c r="AF7" s="59" t="e">
        <f>NA()</f>
        <v>#N/A</v>
      </c>
      <c r="AG7" s="59" t="e">
        <f>NA()</f>
        <v>#N/A</v>
      </c>
      <c r="AH7" s="59" t="e">
        <f>NA()</f>
        <v>#N/A</v>
      </c>
      <c r="AI7" s="59" t="e">
        <f>NA()</f>
        <v>#N/A</v>
      </c>
      <c r="AJ7" s="59" t="e">
        <f>NA()</f>
        <v>#N/A</v>
      </c>
      <c r="AK7" s="59" t="e">
        <f>NA()</f>
        <v>#N/A</v>
      </c>
      <c r="AL7" s="59" t="e">
        <f>NA()</f>
        <v>#N/A</v>
      </c>
      <c r="AM7" s="59" t="e">
        <f>NA()</f>
        <v>#N/A</v>
      </c>
      <c r="AN7" s="59" t="e">
        <f>NA()</f>
        <v>#N/A</v>
      </c>
      <c r="AO7" s="59" t="e">
        <f>NA()</f>
        <v>#N/A</v>
      </c>
      <c r="AP7" s="59" t="e">
        <f>NA()</f>
        <v>#N/A</v>
      </c>
      <c r="AQ7" s="59" t="e">
        <f>NA()</f>
        <v>#N/A</v>
      </c>
      <c r="AR7" s="59" t="e">
        <f>NA()</f>
        <v>#N/A</v>
      </c>
      <c r="AS7" s="59" t="e">
        <f>NA()</f>
        <v>#N/A</v>
      </c>
      <c r="AT7" s="58" t="str">
        <f>Z7</f>
        <v>Earth</v>
      </c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>
        <v>0.25</v>
      </c>
    </row>
    <row r="8" spans="1:66" ht="12" customHeight="1" x14ac:dyDescent="0.15">
      <c r="A8" s="12"/>
      <c r="B8" s="84"/>
      <c r="C8" s="68"/>
      <c r="D8" s="86"/>
      <c r="E8" s="68"/>
      <c r="F8" s="89"/>
      <c r="G8" s="91"/>
      <c r="H8" s="68"/>
      <c r="I8" s="68"/>
      <c r="J8" s="70"/>
      <c r="K8" s="44">
        <v>4</v>
      </c>
      <c r="L8" s="1"/>
      <c r="M8" s="44" t="str">
        <f>_xlfn.XLOOKUP(L8, $V$5:$V$9, $W$5:$W$9, "", 0)</f>
        <v/>
      </c>
      <c r="N8" s="44" t="str">
        <f>IF(L8="Ion Thruster", 5 * G8, _xlfn.XLOOKUP(L8, $V$5:$V$9, $X$5:$X$9, "", 0))</f>
        <v/>
      </c>
      <c r="O8" s="2"/>
      <c r="P8" s="44" t="str">
        <f t="shared" si="0"/>
        <v/>
      </c>
      <c r="Q8" s="44" t="str">
        <f t="shared" si="1"/>
        <v/>
      </c>
      <c r="R8" s="77"/>
      <c r="S8" s="79"/>
      <c r="T8" s="62"/>
      <c r="U8" s="23"/>
      <c r="V8" s="61" t="s">
        <v>7</v>
      </c>
      <c r="W8" s="60">
        <v>20</v>
      </c>
      <c r="X8" s="60">
        <v>200</v>
      </c>
      <c r="Y8" s="113"/>
      <c r="Z8" s="56" t="s">
        <v>12</v>
      </c>
      <c r="AA8" s="59" t="s">
        <v>14</v>
      </c>
      <c r="AB8" s="59" t="e">
        <f>NA()</f>
        <v>#N/A</v>
      </c>
      <c r="AC8" s="59">
        <v>5</v>
      </c>
      <c r="AD8" s="59" t="e">
        <f>NA()</f>
        <v>#N/A</v>
      </c>
      <c r="AE8" s="59" t="e">
        <f>NA()</f>
        <v>#N/A</v>
      </c>
      <c r="AF8" s="59" t="e">
        <f>NA()</f>
        <v>#N/A</v>
      </c>
      <c r="AG8" s="59" t="e">
        <f>NA()</f>
        <v>#N/A</v>
      </c>
      <c r="AH8" s="59" t="e">
        <f>NA()</f>
        <v>#N/A</v>
      </c>
      <c r="AI8" s="59" t="e">
        <f>NA()</f>
        <v>#N/A</v>
      </c>
      <c r="AJ8" s="59" t="e">
        <f>NA()</f>
        <v>#N/A</v>
      </c>
      <c r="AK8" s="59" t="e">
        <f>NA()</f>
        <v>#N/A</v>
      </c>
      <c r="AL8" s="59" t="e">
        <f>NA()</f>
        <v>#N/A</v>
      </c>
      <c r="AM8" s="59" t="e">
        <f>NA()</f>
        <v>#N/A</v>
      </c>
      <c r="AN8" s="59" t="e">
        <f>NA()</f>
        <v>#N/A</v>
      </c>
      <c r="AO8" s="59" t="e">
        <f>NA()</f>
        <v>#N/A</v>
      </c>
      <c r="AP8" s="59" t="e">
        <f>NA()</f>
        <v>#N/A</v>
      </c>
      <c r="AQ8" s="59" t="e">
        <f>NA()</f>
        <v>#N/A</v>
      </c>
      <c r="AR8" s="59" t="e">
        <f>NA()</f>
        <v>#N/A</v>
      </c>
      <c r="AS8" s="59" t="e">
        <f>NA()</f>
        <v>#N/A</v>
      </c>
      <c r="AT8" s="58" t="str">
        <f t="shared" ref="AT8:AT25" si="3">Z8</f>
        <v>Suborbital</v>
      </c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>
        <v>2</v>
      </c>
    </row>
    <row r="9" spans="1:66" ht="12" customHeight="1" x14ac:dyDescent="0.15">
      <c r="A9" s="12"/>
      <c r="B9" s="102"/>
      <c r="C9" s="94"/>
      <c r="D9" s="104"/>
      <c r="E9" s="94"/>
      <c r="F9" s="89"/>
      <c r="G9" s="106"/>
      <c r="H9" s="94"/>
      <c r="I9" s="94"/>
      <c r="J9" s="88"/>
      <c r="K9" s="98"/>
      <c r="L9" s="99"/>
      <c r="M9" s="99"/>
      <c r="N9" s="100"/>
      <c r="O9" s="46" t="s">
        <v>48</v>
      </c>
      <c r="P9" s="47" t="str">
        <f>IF(J5="","",J5+SUM(P5:P8))</f>
        <v/>
      </c>
      <c r="Q9" s="47" t="str">
        <f>IF(B5="", "", SUM(Q5:Q8))</f>
        <v/>
      </c>
      <c r="R9" s="48" t="s">
        <v>41</v>
      </c>
      <c r="S9" s="49" t="str">
        <f>IF($B5="","",IF(Q9 &gt;= S7, "Y", "N"))</f>
        <v/>
      </c>
      <c r="T9" s="122"/>
      <c r="U9" s="23"/>
      <c r="V9" s="61" t="s">
        <v>8</v>
      </c>
      <c r="W9" s="60">
        <v>1</v>
      </c>
      <c r="X9" s="60">
        <v>5</v>
      </c>
      <c r="Y9" s="113"/>
      <c r="Z9" s="56" t="s">
        <v>13</v>
      </c>
      <c r="AA9" s="59">
        <v>0</v>
      </c>
      <c r="AB9" s="59" t="e">
        <f>NA()</f>
        <v>#N/A</v>
      </c>
      <c r="AC9" s="59" t="e">
        <f>NA()</f>
        <v>#N/A</v>
      </c>
      <c r="AD9" s="59">
        <v>3</v>
      </c>
      <c r="AE9" s="59">
        <v>1</v>
      </c>
      <c r="AF9" s="59" t="e">
        <f>NA()</f>
        <v>#N/A</v>
      </c>
      <c r="AG9" s="59">
        <v>3</v>
      </c>
      <c r="AH9" s="59">
        <v>6</v>
      </c>
      <c r="AI9" s="59">
        <v>5</v>
      </c>
      <c r="AJ9" s="59">
        <v>3</v>
      </c>
      <c r="AK9" s="59" t="e">
        <f>NA()</f>
        <v>#N/A</v>
      </c>
      <c r="AL9" s="59" t="e">
        <f>NA()</f>
        <v>#N/A</v>
      </c>
      <c r="AM9" s="59" t="e">
        <f>NA()</f>
        <v>#N/A</v>
      </c>
      <c r="AN9" s="59" t="e">
        <f>NA()</f>
        <v>#N/A</v>
      </c>
      <c r="AO9" s="59" t="e">
        <f>NA()</f>
        <v>#N/A</v>
      </c>
      <c r="AP9" s="59" t="e">
        <f>NA()</f>
        <v>#N/A</v>
      </c>
      <c r="AQ9" s="59" t="e">
        <f>NA()</f>
        <v>#N/A</v>
      </c>
      <c r="AR9" s="59" t="e">
        <f>NA()</f>
        <v>#N/A</v>
      </c>
      <c r="AS9" s="59" t="e">
        <f>NA()</f>
        <v>#N/A</v>
      </c>
      <c r="AT9" s="58" t="str">
        <f t="shared" si="3"/>
        <v>Earth Orbit</v>
      </c>
      <c r="AU9" s="59"/>
      <c r="AV9" s="59"/>
      <c r="AW9" s="59"/>
      <c r="AX9" s="59">
        <v>1</v>
      </c>
      <c r="AY9" s="59">
        <v>1</v>
      </c>
      <c r="AZ9" s="59"/>
      <c r="BA9" s="59">
        <v>1</v>
      </c>
      <c r="BB9" s="59">
        <v>1</v>
      </c>
      <c r="BC9" s="59">
        <v>3</v>
      </c>
      <c r="BD9" s="59">
        <v>3</v>
      </c>
      <c r="BE9" s="59"/>
      <c r="BF9" s="59"/>
      <c r="BG9" s="59"/>
      <c r="BH9" s="59"/>
      <c r="BI9" s="59"/>
      <c r="BJ9" s="59"/>
      <c r="BK9" s="59"/>
      <c r="BL9" s="59"/>
      <c r="BM9" s="59"/>
      <c r="BN9" s="59">
        <v>4</v>
      </c>
    </row>
    <row r="10" spans="1:66" ht="12" customHeight="1" x14ac:dyDescent="0.15">
      <c r="A10" s="12"/>
      <c r="B10" s="101"/>
      <c r="C10" s="93" t="str">
        <f>IF(B10="", "", "to")</f>
        <v/>
      </c>
      <c r="D10" s="103"/>
      <c r="E10" s="93" t="str" cm="1">
        <f t="array" ref="E10">IF(B10="", "", _xlfn.XLOOKUP(B10, $Z$7:$Z$25, _xlfn.XLOOKUP(D10, $AU$6:$BM$6, $AU$7:$BM$25, ""), ""))</f>
        <v/>
      </c>
      <c r="F10" s="89"/>
      <c r="G10" s="91" t="str">
        <f>IF(B10="","",ROUNDUP(E10*F10,0))</f>
        <v/>
      </c>
      <c r="H10" s="68" t="str" cm="1">
        <f t="array" ref="H10">IF(B10="", "", _xlfn.XLOOKUP(B10, $Z$7:$Z$25, _xlfn.XLOOKUP(D10, $AA$6:$AS$6, $AA$7:$AS$25, ""), ""))</f>
        <v/>
      </c>
      <c r="I10" s="68" t="str">
        <f>IF(AND(F10&lt;1, F10&gt;0), ROUNDUP(H10/F10, 0), H10)</f>
        <v/>
      </c>
      <c r="J10" s="70"/>
      <c r="K10" s="44">
        <v>1</v>
      </c>
      <c r="L10" s="1"/>
      <c r="M10" s="44" t="str">
        <f>_xlfn.XLOOKUP(L10, $V$5:$V$9, $W$5:$W$9, "", 0)</f>
        <v/>
      </c>
      <c r="N10" s="44" t="str">
        <f>IF(L10="Ion Thruster", 5 * G10, _xlfn.XLOOKUP(L10, $V$5:$V$9, $X$5:$X$9, "", 0))</f>
        <v/>
      </c>
      <c r="O10" s="2"/>
      <c r="P10" s="44" t="str">
        <f>IF(M10="", "", M10*O10)</f>
        <v/>
      </c>
      <c r="Q10" s="44" t="str">
        <f>IF(N10="", "", N10*O10)</f>
        <v/>
      </c>
      <c r="R10" s="72"/>
      <c r="S10" s="73"/>
      <c r="T10" s="63"/>
      <c r="U10" s="23"/>
      <c r="Y10" s="113"/>
      <c r="Z10" s="56" t="s">
        <v>23</v>
      </c>
      <c r="AA10" s="59" t="e">
        <f>NA()</f>
        <v>#N/A</v>
      </c>
      <c r="AB10" s="59" t="e">
        <f>NA()</f>
        <v>#N/A</v>
      </c>
      <c r="AC10" s="59">
        <v>3</v>
      </c>
      <c r="AD10" s="59" t="e">
        <f>NA()</f>
        <v>#N/A</v>
      </c>
      <c r="AE10" s="59" t="e">
        <f>NA()</f>
        <v>#N/A</v>
      </c>
      <c r="AF10" s="59">
        <v>2</v>
      </c>
      <c r="AG10" s="59" t="e">
        <f>NA()</f>
        <v>#N/A</v>
      </c>
      <c r="AH10" s="59" t="e">
        <f>NA()</f>
        <v>#N/A</v>
      </c>
      <c r="AI10" s="59" t="e">
        <f>NA()</f>
        <v>#N/A</v>
      </c>
      <c r="AJ10" s="59" t="e">
        <f>NA()</f>
        <v>#N/A</v>
      </c>
      <c r="AK10" s="59" t="e">
        <f>NA()</f>
        <v>#N/A</v>
      </c>
      <c r="AL10" s="59" t="e">
        <f>NA()</f>
        <v>#N/A</v>
      </c>
      <c r="AM10" s="59" t="e">
        <f>NA()</f>
        <v>#N/A</v>
      </c>
      <c r="AN10" s="59" t="e">
        <f>NA()</f>
        <v>#N/A</v>
      </c>
      <c r="AO10" s="59" t="e">
        <f>NA()</f>
        <v>#N/A</v>
      </c>
      <c r="AP10" s="59" t="e">
        <f>NA()</f>
        <v>#N/A</v>
      </c>
      <c r="AQ10" s="59" t="e">
        <f>NA()</f>
        <v>#N/A</v>
      </c>
      <c r="AR10" s="59" t="e">
        <f>NA()</f>
        <v>#N/A</v>
      </c>
      <c r="AS10" s="59" t="e">
        <f>NA()</f>
        <v>#N/A</v>
      </c>
      <c r="AT10" s="58" t="str">
        <f t="shared" si="3"/>
        <v>Lunar Orbit</v>
      </c>
      <c r="AU10" s="59"/>
      <c r="AV10" s="59"/>
      <c r="AW10" s="59">
        <v>1</v>
      </c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</row>
    <row r="11" spans="1:66" ht="12" customHeight="1" x14ac:dyDescent="0.15">
      <c r="A11" s="12"/>
      <c r="B11" s="84"/>
      <c r="C11" s="68"/>
      <c r="D11" s="86"/>
      <c r="E11" s="68"/>
      <c r="F11" s="89"/>
      <c r="G11" s="91"/>
      <c r="H11" s="68"/>
      <c r="I11" s="68"/>
      <c r="J11" s="70"/>
      <c r="K11" s="44">
        <v>2</v>
      </c>
      <c r="L11" s="1"/>
      <c r="M11" s="44" t="str">
        <f>_xlfn.XLOOKUP(L11, $V$5:$V$9, $W$5:$W$9, "", 0)</f>
        <v/>
      </c>
      <c r="N11" s="44" t="str">
        <f>IF(L11="Ion Thruster", 5 * G11, _xlfn.XLOOKUP(L11, $V$5:$V$9, $X$5:$X$9, "", 0))</f>
        <v/>
      </c>
      <c r="O11" s="2"/>
      <c r="P11" s="44" t="str">
        <f t="shared" ref="P11:P13" si="4">IF(M11="", "", M11*O11)</f>
        <v/>
      </c>
      <c r="Q11" s="44" t="str">
        <f t="shared" ref="Q11:Q13" si="5">IF(N11="", "", N11*O11)</f>
        <v/>
      </c>
      <c r="R11" s="74"/>
      <c r="S11" s="75"/>
      <c r="T11" s="62"/>
      <c r="U11" s="23"/>
      <c r="Y11" s="113"/>
      <c r="Z11" s="56" t="s">
        <v>30</v>
      </c>
      <c r="AA11" s="59" t="e">
        <f>NA()</f>
        <v>#N/A</v>
      </c>
      <c r="AB11" s="59" t="e">
        <f>NA()</f>
        <v>#N/A</v>
      </c>
      <c r="AC11" s="59">
        <v>1</v>
      </c>
      <c r="AD11" s="59">
        <v>2</v>
      </c>
      <c r="AE11" s="59" t="e">
        <f>NA()</f>
        <v>#N/A</v>
      </c>
      <c r="AF11" s="59">
        <v>4</v>
      </c>
      <c r="AG11" s="59" t="e">
        <f>NA()</f>
        <v>#N/A</v>
      </c>
      <c r="AH11" s="59" t="e">
        <f>NA()</f>
        <v>#N/A</v>
      </c>
      <c r="AI11" s="59" t="e">
        <f>NA()</f>
        <v>#N/A</v>
      </c>
      <c r="AJ11" s="59" t="e">
        <f>NA()</f>
        <v>#N/A</v>
      </c>
      <c r="AK11" s="59" t="e">
        <f>NA()</f>
        <v>#N/A</v>
      </c>
      <c r="AL11" s="59" t="e">
        <f>NA()</f>
        <v>#N/A</v>
      </c>
      <c r="AM11" s="59" t="e">
        <f>NA()</f>
        <v>#N/A</v>
      </c>
      <c r="AN11" s="59" t="e">
        <f>NA()</f>
        <v>#N/A</v>
      </c>
      <c r="AO11" s="59" t="e">
        <f>NA()</f>
        <v>#N/A</v>
      </c>
      <c r="AP11" s="59" t="e">
        <f>NA()</f>
        <v>#N/A</v>
      </c>
      <c r="AQ11" s="59" t="e">
        <f>NA()</f>
        <v>#N/A</v>
      </c>
      <c r="AR11" s="59" t="e">
        <f>NA()</f>
        <v>#N/A</v>
      </c>
      <c r="AS11" s="59" t="e">
        <f>NA()</f>
        <v>#N/A</v>
      </c>
      <c r="AT11" s="58" t="str">
        <f t="shared" si="3"/>
        <v>Lunar Fly-by</v>
      </c>
      <c r="AU11" s="59"/>
      <c r="AV11" s="59"/>
      <c r="AW11" s="59">
        <v>1</v>
      </c>
      <c r="AX11" s="59">
        <v>1</v>
      </c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</row>
    <row r="12" spans="1:66" ht="12" customHeight="1" x14ac:dyDescent="0.15">
      <c r="A12" s="12"/>
      <c r="B12" s="84"/>
      <c r="C12" s="68"/>
      <c r="D12" s="86"/>
      <c r="E12" s="68"/>
      <c r="F12" s="89"/>
      <c r="G12" s="91"/>
      <c r="H12" s="68"/>
      <c r="I12" s="68"/>
      <c r="J12" s="70"/>
      <c r="K12" s="44">
        <v>3</v>
      </c>
      <c r="L12" s="1"/>
      <c r="M12" s="44" t="str">
        <f>_xlfn.XLOOKUP(L12, $V$5:$V$9, $W$5:$W$9, "", 0)</f>
        <v/>
      </c>
      <c r="N12" s="44" t="str">
        <f>IF(L12="Ion Thruster", 5 * G12, _xlfn.XLOOKUP(L12, $V$5:$V$9, $X$5:$X$9, "", 0))</f>
        <v/>
      </c>
      <c r="O12" s="2"/>
      <c r="P12" s="44" t="str">
        <f t="shared" si="4"/>
        <v/>
      </c>
      <c r="Q12" s="44" t="str">
        <f t="shared" si="5"/>
        <v/>
      </c>
      <c r="R12" s="76" t="s">
        <v>49</v>
      </c>
      <c r="S12" s="78" t="str">
        <f>IF(B10="", "", I10*P14)</f>
        <v/>
      </c>
      <c r="T12" s="64"/>
      <c r="U12" s="23"/>
      <c r="Y12" s="113"/>
      <c r="Z12" s="56" t="s">
        <v>28</v>
      </c>
      <c r="AA12" s="59" t="e">
        <f>NA()</f>
        <v>#N/A</v>
      </c>
      <c r="AB12" s="59" t="e">
        <f>NA()</f>
        <v>#N/A</v>
      </c>
      <c r="AC12" s="59" t="e">
        <f>NA()</f>
        <v>#N/A</v>
      </c>
      <c r="AD12" s="59">
        <v>2</v>
      </c>
      <c r="AE12" s="59" t="e">
        <f>NA()</f>
        <v>#N/A</v>
      </c>
      <c r="AF12" s="59" t="e">
        <f>NA()</f>
        <v>#N/A</v>
      </c>
      <c r="AG12" s="59" t="e">
        <f>NA()</f>
        <v>#N/A</v>
      </c>
      <c r="AH12" s="59" t="e">
        <f>NA()</f>
        <v>#N/A</v>
      </c>
      <c r="AI12" s="59" t="e">
        <f>NA()</f>
        <v>#N/A</v>
      </c>
      <c r="AJ12" s="59" t="e">
        <f>NA()</f>
        <v>#N/A</v>
      </c>
      <c r="AK12" s="59" t="e">
        <f>NA()</f>
        <v>#N/A</v>
      </c>
      <c r="AL12" s="59" t="e">
        <f>NA()</f>
        <v>#N/A</v>
      </c>
      <c r="AM12" s="59" t="e">
        <f>NA()</f>
        <v>#N/A</v>
      </c>
      <c r="AN12" s="59" t="e">
        <f>NA()</f>
        <v>#N/A</v>
      </c>
      <c r="AO12" s="59" t="e">
        <f>NA()</f>
        <v>#N/A</v>
      </c>
      <c r="AP12" s="59" t="e">
        <f>NA()</f>
        <v>#N/A</v>
      </c>
      <c r="AQ12" s="59" t="e">
        <f>NA()</f>
        <v>#N/A</v>
      </c>
      <c r="AR12" s="59" t="e">
        <f>NA()</f>
        <v>#N/A</v>
      </c>
      <c r="AS12" s="59" t="e">
        <f>NA()</f>
        <v>#N/A</v>
      </c>
      <c r="AT12" s="58" t="str">
        <f t="shared" si="3"/>
        <v>Moon</v>
      </c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</row>
    <row r="13" spans="1:66" ht="12" customHeight="1" x14ac:dyDescent="0.15">
      <c r="A13" s="12"/>
      <c r="B13" s="84"/>
      <c r="C13" s="68"/>
      <c r="D13" s="86"/>
      <c r="E13" s="68"/>
      <c r="F13" s="89"/>
      <c r="G13" s="91"/>
      <c r="H13" s="68"/>
      <c r="I13" s="68"/>
      <c r="J13" s="70"/>
      <c r="K13" s="44">
        <v>4</v>
      </c>
      <c r="L13" s="1"/>
      <c r="M13" s="44" t="str">
        <f>_xlfn.XLOOKUP(L13, $V$5:$V$9, $W$5:$W$9, "", 0)</f>
        <v/>
      </c>
      <c r="N13" s="44" t="str">
        <f>IF(L13="Ion Thruster", 5 * G13, _xlfn.XLOOKUP(L13, $V$5:$V$9, $X$5:$X$9, "", 0))</f>
        <v/>
      </c>
      <c r="O13" s="2"/>
      <c r="P13" s="44" t="str">
        <f t="shared" si="4"/>
        <v/>
      </c>
      <c r="Q13" s="44" t="str">
        <f t="shared" si="5"/>
        <v/>
      </c>
      <c r="R13" s="77"/>
      <c r="S13" s="79"/>
      <c r="T13" s="62"/>
      <c r="U13" s="23"/>
      <c r="Y13" s="113"/>
      <c r="Z13" s="56" t="s">
        <v>25</v>
      </c>
      <c r="AA13" s="59" t="e">
        <f>NA()</f>
        <v>#N/A</v>
      </c>
      <c r="AB13" s="59" t="e">
        <f>NA()</f>
        <v>#N/A</v>
      </c>
      <c r="AC13" s="59">
        <v>3</v>
      </c>
      <c r="AD13" s="59" t="e">
        <f>NA()</f>
        <v>#N/A</v>
      </c>
      <c r="AE13" s="59" t="e">
        <f>NA()</f>
        <v>#N/A</v>
      </c>
      <c r="AF13" s="59" t="e">
        <f>NA()</f>
        <v>#N/A</v>
      </c>
      <c r="AG13" s="59" t="e">
        <f>NA()</f>
        <v>#N/A</v>
      </c>
      <c r="AH13" s="59" t="e">
        <f>NA()</f>
        <v>#N/A</v>
      </c>
      <c r="AI13" s="59">
        <v>4</v>
      </c>
      <c r="AJ13" s="59" t="e">
        <f>NA()</f>
        <v>#N/A</v>
      </c>
      <c r="AK13" s="59" t="e">
        <f>NA()</f>
        <v>#N/A</v>
      </c>
      <c r="AL13" s="59" t="e">
        <f>NA()</f>
        <v>#N/A</v>
      </c>
      <c r="AM13" s="59">
        <v>5</v>
      </c>
      <c r="AN13" s="59" t="e">
        <f>NA()</f>
        <v>#N/A</v>
      </c>
      <c r="AO13" s="59" t="e">
        <f>NA()</f>
        <v>#N/A</v>
      </c>
      <c r="AP13" s="59">
        <v>3</v>
      </c>
      <c r="AQ13" s="59">
        <v>2</v>
      </c>
      <c r="AR13" s="59" t="e">
        <f>NA()</f>
        <v>#N/A</v>
      </c>
      <c r="AS13" s="59">
        <v>5</v>
      </c>
      <c r="AT13" s="58" t="str">
        <f t="shared" si="3"/>
        <v>Inner P. Transfer</v>
      </c>
      <c r="AU13" s="59"/>
      <c r="AV13" s="59"/>
      <c r="AW13" s="59">
        <v>1</v>
      </c>
      <c r="AX13" s="59"/>
      <c r="AY13" s="59"/>
      <c r="AZ13" s="59"/>
      <c r="BA13" s="59"/>
      <c r="BB13" s="59"/>
      <c r="BC13" s="59">
        <v>2</v>
      </c>
      <c r="BD13" s="59"/>
      <c r="BE13" s="59"/>
      <c r="BF13" s="59"/>
      <c r="BG13" s="59">
        <v>1</v>
      </c>
      <c r="BH13" s="59"/>
      <c r="BI13" s="59"/>
      <c r="BJ13" s="59">
        <v>1</v>
      </c>
      <c r="BK13" s="59">
        <v>1</v>
      </c>
      <c r="BL13" s="59"/>
      <c r="BM13" s="59">
        <v>1</v>
      </c>
    </row>
    <row r="14" spans="1:66" ht="12" customHeight="1" x14ac:dyDescent="0.15">
      <c r="A14" s="12"/>
      <c r="B14" s="102"/>
      <c r="C14" s="94"/>
      <c r="D14" s="104"/>
      <c r="E14" s="94"/>
      <c r="F14" s="89"/>
      <c r="G14" s="106"/>
      <c r="H14" s="94"/>
      <c r="I14" s="94"/>
      <c r="J14" s="88"/>
      <c r="K14" s="98"/>
      <c r="L14" s="99"/>
      <c r="M14" s="99"/>
      <c r="N14" s="100"/>
      <c r="O14" s="46" t="s">
        <v>48</v>
      </c>
      <c r="P14" s="47" t="str">
        <f>IF(J10="","",J10+SUM(P10:P13))</f>
        <v/>
      </c>
      <c r="Q14" s="47" t="str">
        <f>IF(B10="", "", SUM(Q10:Q13))</f>
        <v/>
      </c>
      <c r="R14" s="48" t="s">
        <v>41</v>
      </c>
      <c r="S14" s="49" t="str">
        <f>IF($B10="","",IF(Q14 &gt;= S12, "Y", "N"))</f>
        <v/>
      </c>
      <c r="T14" s="122"/>
      <c r="U14" s="23"/>
      <c r="Y14" s="113"/>
      <c r="Z14" s="56" t="s">
        <v>26</v>
      </c>
      <c r="AA14" s="59" t="e">
        <f>NA()</f>
        <v>#N/A</v>
      </c>
      <c r="AB14" s="59" t="e">
        <f>NA()</f>
        <v>#N/A</v>
      </c>
      <c r="AC14" s="59" t="e">
        <f>NA()</f>
        <v>#N/A</v>
      </c>
      <c r="AD14" s="59" t="e">
        <f>NA()</f>
        <v>#N/A</v>
      </c>
      <c r="AE14" s="59" t="e">
        <f>NA()</f>
        <v>#N/A</v>
      </c>
      <c r="AF14" s="59" t="e">
        <f>NA()</f>
        <v>#N/A</v>
      </c>
      <c r="AG14" s="59" t="e">
        <f>NA()</f>
        <v>#N/A</v>
      </c>
      <c r="AH14" s="59" t="e">
        <f>NA()</f>
        <v>#N/A</v>
      </c>
      <c r="AI14" s="59" t="e">
        <f>NA()</f>
        <v>#N/A</v>
      </c>
      <c r="AJ14" s="59" t="e">
        <f>NA()</f>
        <v>#N/A</v>
      </c>
      <c r="AK14" s="59" t="e">
        <f>NA()</f>
        <v>#N/A</v>
      </c>
      <c r="AL14" s="59" t="e">
        <f>NA()</f>
        <v>#N/A</v>
      </c>
      <c r="AM14" s="59" t="e">
        <f>NA()</f>
        <v>#N/A</v>
      </c>
      <c r="AN14" s="59" t="e">
        <f>NA()</f>
        <v>#N/A</v>
      </c>
      <c r="AO14" s="59" t="e">
        <f>NA()</f>
        <v>#N/A</v>
      </c>
      <c r="AP14" s="59" t="e">
        <f>NA()</f>
        <v>#N/A</v>
      </c>
      <c r="AQ14" s="59" t="e">
        <f>NA()</f>
        <v>#N/A</v>
      </c>
      <c r="AR14" s="59" t="e">
        <f>NA()</f>
        <v>#N/A</v>
      </c>
      <c r="AS14" s="59" t="e">
        <f>NA()</f>
        <v>#N/A</v>
      </c>
      <c r="AT14" s="58" t="str">
        <f t="shared" si="3"/>
        <v>Outer P. Transfer</v>
      </c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</row>
    <row r="15" spans="1:66" ht="12" customHeight="1" x14ac:dyDescent="0.15">
      <c r="A15" s="12"/>
      <c r="B15" s="83"/>
      <c r="C15" s="68" t="str">
        <f>IF(B15="", "", "to")</f>
        <v/>
      </c>
      <c r="D15" s="103"/>
      <c r="E15" s="93" t="str" cm="1">
        <f t="array" ref="E15">IF(B15="", "", _xlfn.XLOOKUP(B15, $Z$7:$Z$25, _xlfn.XLOOKUP(D15, $AU$6:$BM$6, $AU$7:$BM$25, ""), ""))</f>
        <v/>
      </c>
      <c r="F15" s="89"/>
      <c r="G15" s="91" t="str">
        <f>IF(B15="","",ROUNDUP(E15*F15,0))</f>
        <v/>
      </c>
      <c r="H15" s="68" t="str" cm="1">
        <f t="array" ref="H15">IF(B15="", "", _xlfn.XLOOKUP(B15, $Z$7:$Z$25, _xlfn.XLOOKUP(D15, $AA$6:$AS$6, $AA$7:$AS$25, ""), ""))</f>
        <v/>
      </c>
      <c r="I15" s="68" t="str">
        <f>IF(AND(F15&lt;1, F15&gt;0), ROUNDUP(H15/F15, 0), H15)</f>
        <v/>
      </c>
      <c r="J15" s="70"/>
      <c r="K15" s="44">
        <v>1</v>
      </c>
      <c r="L15" s="1"/>
      <c r="M15" s="44" t="str">
        <f>_xlfn.XLOOKUP(L15, $V$5:$V$9, $W$5:$W$9, "", 0)</f>
        <v/>
      </c>
      <c r="N15" s="44" t="str">
        <f>IF(L15="Ion Thruster", 5 * G15, _xlfn.XLOOKUP(L15, $V$5:$V$9, $X$5:$X$9, "", 0))</f>
        <v/>
      </c>
      <c r="O15" s="2"/>
      <c r="P15" s="44" t="str">
        <f>IF(M15="", "", M15*O15)</f>
        <v/>
      </c>
      <c r="Q15" s="44" t="str">
        <f>IF(N15="", "", N15*O15)</f>
        <v/>
      </c>
      <c r="R15" s="72"/>
      <c r="S15" s="73"/>
      <c r="T15" s="63"/>
      <c r="U15" s="23"/>
      <c r="Y15" s="113"/>
      <c r="Z15" s="56" t="s">
        <v>27</v>
      </c>
      <c r="AA15" s="59" t="e">
        <f>NA()</f>
        <v>#N/A</v>
      </c>
      <c r="AB15" s="59" t="e">
        <f>NA()</f>
        <v>#N/A</v>
      </c>
      <c r="AC15" s="59">
        <v>5</v>
      </c>
      <c r="AD15" s="59" t="e">
        <f>NA()</f>
        <v>#N/A</v>
      </c>
      <c r="AE15" s="59" t="e">
        <f>NA()</f>
        <v>#N/A</v>
      </c>
      <c r="AF15" s="59" t="e">
        <f>NA()</f>
        <v>#N/A</v>
      </c>
      <c r="AG15" s="59">
        <v>4</v>
      </c>
      <c r="AH15" s="59">
        <v>5</v>
      </c>
      <c r="AI15" s="59" t="e">
        <f>NA()</f>
        <v>#N/A</v>
      </c>
      <c r="AJ15" s="59" t="e">
        <f>NA()</f>
        <v>#N/A</v>
      </c>
      <c r="AK15" s="59">
        <v>0</v>
      </c>
      <c r="AL15" s="59">
        <v>1</v>
      </c>
      <c r="AM15" s="59" t="e">
        <f>NA()</f>
        <v>#N/A</v>
      </c>
      <c r="AN15" s="59" t="e">
        <f>NA()</f>
        <v>#N/A</v>
      </c>
      <c r="AO15" s="59" t="e">
        <f>NA()</f>
        <v>#N/A</v>
      </c>
      <c r="AP15" s="59" t="e">
        <f>NA()</f>
        <v>#N/A</v>
      </c>
      <c r="AQ15" s="59" t="e">
        <f>NA()</f>
        <v>#N/A</v>
      </c>
      <c r="AR15" s="59" t="e">
        <f>NA()</f>
        <v>#N/A</v>
      </c>
      <c r="AS15" s="59" t="e">
        <f>NA()</f>
        <v>#N/A</v>
      </c>
      <c r="AT15" s="58" t="str">
        <f t="shared" si="3"/>
        <v>Mars Orbit</v>
      </c>
      <c r="AU15" s="59"/>
      <c r="AV15" s="59"/>
      <c r="AW15" s="59">
        <v>3</v>
      </c>
      <c r="AX15" s="59"/>
      <c r="AY15" s="59"/>
      <c r="AZ15" s="59"/>
      <c r="BA15" s="59">
        <v>2</v>
      </c>
      <c r="BB15" s="59">
        <v>1</v>
      </c>
      <c r="BC15" s="59"/>
      <c r="BD15" s="59"/>
      <c r="BE15" s="59"/>
      <c r="BF15" s="59">
        <v>1</v>
      </c>
      <c r="BG15" s="59"/>
      <c r="BH15" s="59"/>
      <c r="BI15" s="59"/>
      <c r="BJ15" s="59"/>
      <c r="BK15" s="59"/>
      <c r="BL15" s="59"/>
      <c r="BM15" s="59"/>
    </row>
    <row r="16" spans="1:66" ht="12" customHeight="1" x14ac:dyDescent="0.15">
      <c r="A16" s="12"/>
      <c r="B16" s="84"/>
      <c r="C16" s="68"/>
      <c r="D16" s="86"/>
      <c r="E16" s="68"/>
      <c r="F16" s="89"/>
      <c r="G16" s="91"/>
      <c r="H16" s="68"/>
      <c r="I16" s="68"/>
      <c r="J16" s="70"/>
      <c r="K16" s="44">
        <v>2</v>
      </c>
      <c r="L16" s="1"/>
      <c r="M16" s="44" t="str">
        <f>_xlfn.XLOOKUP(L16, $V$5:$V$9, $W$5:$W$9, "", 0)</f>
        <v/>
      </c>
      <c r="N16" s="44" t="str">
        <f>IF(L16="Ion Thruster", 5 * G16, _xlfn.XLOOKUP(L16, $V$5:$V$9, $X$5:$X$9, "", 0))</f>
        <v/>
      </c>
      <c r="O16" s="2"/>
      <c r="P16" s="44" t="str">
        <f t="shared" ref="P16:P18" si="6">IF(M16="", "", M16*O16)</f>
        <v/>
      </c>
      <c r="Q16" s="44" t="str">
        <f t="shared" ref="Q16:Q18" si="7">IF(N16="", "", N16*O16)</f>
        <v/>
      </c>
      <c r="R16" s="74"/>
      <c r="S16" s="75"/>
      <c r="T16" s="62"/>
      <c r="U16" s="23"/>
      <c r="Y16" s="113"/>
      <c r="Z16" s="56" t="s">
        <v>29</v>
      </c>
      <c r="AA16" s="59" t="e">
        <f>NA()</f>
        <v>#N/A</v>
      </c>
      <c r="AB16" s="59" t="e">
        <f>NA()</f>
        <v>#N/A</v>
      </c>
      <c r="AC16" s="59" t="e">
        <f>NA()</f>
        <v>#N/A</v>
      </c>
      <c r="AD16" s="59" t="e">
        <f>NA()</f>
        <v>#N/A</v>
      </c>
      <c r="AE16" s="59" t="e">
        <f>NA()</f>
        <v>#N/A</v>
      </c>
      <c r="AF16" s="59" t="e">
        <f>NA()</f>
        <v>#N/A</v>
      </c>
      <c r="AG16" s="59" t="e">
        <f>NA()</f>
        <v>#N/A</v>
      </c>
      <c r="AH16" s="59" t="e">
        <f>NA()</f>
        <v>#N/A</v>
      </c>
      <c r="AI16" s="59">
        <v>3</v>
      </c>
      <c r="AJ16" s="59" t="e">
        <f>NA()</f>
        <v>#N/A</v>
      </c>
      <c r="AK16" s="59">
        <v>3</v>
      </c>
      <c r="AL16" s="59" t="e">
        <f>NA()</f>
        <v>#N/A</v>
      </c>
      <c r="AM16" s="59" t="e">
        <f>NA()</f>
        <v>#N/A</v>
      </c>
      <c r="AN16" s="59" t="e">
        <f>NA()</f>
        <v>#N/A</v>
      </c>
      <c r="AO16" s="59" t="e">
        <f>NA()</f>
        <v>#N/A</v>
      </c>
      <c r="AP16" s="59" t="e">
        <f>NA()</f>
        <v>#N/A</v>
      </c>
      <c r="AQ16" s="59" t="e">
        <f>NA()</f>
        <v>#N/A</v>
      </c>
      <c r="AR16" s="59" t="e">
        <f>NA()</f>
        <v>#N/A</v>
      </c>
      <c r="AS16" s="59" t="e">
        <f>NA()</f>
        <v>#N/A</v>
      </c>
      <c r="AT16" s="58" t="str">
        <f t="shared" si="3"/>
        <v>Mars Fly-by</v>
      </c>
      <c r="AU16" s="59"/>
      <c r="AV16" s="59"/>
      <c r="AW16" s="59"/>
      <c r="AX16" s="59"/>
      <c r="AY16" s="59"/>
      <c r="AZ16" s="59"/>
      <c r="BA16" s="59"/>
      <c r="BB16" s="59"/>
      <c r="BC16" s="59">
        <v>1</v>
      </c>
      <c r="BD16" s="59"/>
      <c r="BE16" s="59"/>
      <c r="BF16" s="59"/>
      <c r="BG16" s="59"/>
      <c r="BH16" s="59"/>
      <c r="BI16" s="59"/>
      <c r="BJ16" s="59"/>
      <c r="BK16" s="59"/>
      <c r="BL16" s="59"/>
      <c r="BM16" s="59"/>
    </row>
    <row r="17" spans="1:65" ht="12" customHeight="1" x14ac:dyDescent="0.15">
      <c r="A17" s="12"/>
      <c r="B17" s="84"/>
      <c r="C17" s="68"/>
      <c r="D17" s="86"/>
      <c r="E17" s="68"/>
      <c r="F17" s="89"/>
      <c r="G17" s="91"/>
      <c r="H17" s="68"/>
      <c r="I17" s="68"/>
      <c r="J17" s="70"/>
      <c r="K17" s="44">
        <v>3</v>
      </c>
      <c r="L17" s="1"/>
      <c r="M17" s="44" t="str">
        <f>_xlfn.XLOOKUP(L17, $V$5:$V$9, $W$5:$W$9, "", 0)</f>
        <v/>
      </c>
      <c r="N17" s="44" t="str">
        <f>IF(L17="Ion Thruster", 5 * G17, _xlfn.XLOOKUP(L17, $V$5:$V$9, $X$5:$X$9, "", 0))</f>
        <v/>
      </c>
      <c r="O17" s="2"/>
      <c r="P17" s="44" t="str">
        <f t="shared" si="6"/>
        <v/>
      </c>
      <c r="Q17" s="44" t="str">
        <f t="shared" si="7"/>
        <v/>
      </c>
      <c r="R17" s="76" t="s">
        <v>49</v>
      </c>
      <c r="S17" s="78" t="str">
        <f>IF(B15="", "", I15*P19)</f>
        <v/>
      </c>
      <c r="T17" s="64"/>
      <c r="U17" s="23"/>
      <c r="Y17" s="113"/>
      <c r="Z17" s="56" t="s">
        <v>35</v>
      </c>
      <c r="AA17" s="59" t="e">
        <f>NA()</f>
        <v>#N/A</v>
      </c>
      <c r="AB17" s="59" t="e">
        <f>NA()</f>
        <v>#N/A</v>
      </c>
      <c r="AC17" s="59" t="e">
        <f>NA()</f>
        <v>#N/A</v>
      </c>
      <c r="AD17" s="59" t="e">
        <f>NA()</f>
        <v>#N/A</v>
      </c>
      <c r="AE17" s="59" t="e">
        <f>NA()</f>
        <v>#N/A</v>
      </c>
      <c r="AF17" s="59" t="e">
        <f>NA()</f>
        <v>#N/A</v>
      </c>
      <c r="AG17" s="59" t="e">
        <f>NA()</f>
        <v>#N/A</v>
      </c>
      <c r="AH17" s="59" t="e">
        <f>NA()</f>
        <v>#N/A</v>
      </c>
      <c r="AI17" s="59">
        <v>3</v>
      </c>
      <c r="AJ17" s="59" t="e">
        <f>NA()</f>
        <v>#N/A</v>
      </c>
      <c r="AK17" s="59" t="e">
        <f>NA()</f>
        <v>#N/A</v>
      </c>
      <c r="AL17" s="59" t="e">
        <f>NA()</f>
        <v>#N/A</v>
      </c>
      <c r="AM17" s="59" t="e">
        <f>NA()</f>
        <v>#N/A</v>
      </c>
      <c r="AN17" s="59" t="e">
        <f>NA()</f>
        <v>#N/A</v>
      </c>
      <c r="AO17" s="59" t="e">
        <f>NA()</f>
        <v>#N/A</v>
      </c>
      <c r="AP17" s="59" t="e">
        <f>NA()</f>
        <v>#N/A</v>
      </c>
      <c r="AQ17" s="59" t="e">
        <f>NA()</f>
        <v>#N/A</v>
      </c>
      <c r="AR17" s="59" t="e">
        <f>NA()</f>
        <v>#N/A</v>
      </c>
      <c r="AS17" s="59" t="e">
        <f>NA()</f>
        <v>#N/A</v>
      </c>
      <c r="AT17" s="58" t="str">
        <f t="shared" si="3"/>
        <v>Mars</v>
      </c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</row>
    <row r="18" spans="1:65" ht="12" customHeight="1" x14ac:dyDescent="0.15">
      <c r="A18" s="12"/>
      <c r="B18" s="84"/>
      <c r="C18" s="68"/>
      <c r="D18" s="86"/>
      <c r="E18" s="68"/>
      <c r="F18" s="89"/>
      <c r="G18" s="91"/>
      <c r="H18" s="68"/>
      <c r="I18" s="68"/>
      <c r="J18" s="70"/>
      <c r="K18" s="44">
        <v>4</v>
      </c>
      <c r="L18" s="1"/>
      <c r="M18" s="44" t="str">
        <f>_xlfn.XLOOKUP(L18, $V$5:$V$9, $W$5:$W$9, "", 0)</f>
        <v/>
      </c>
      <c r="N18" s="44" t="str">
        <f>IF(L18="Ion Thruster", 5 * G18, _xlfn.XLOOKUP(L18, $V$5:$V$9, $X$5:$X$9, "", 0))</f>
        <v/>
      </c>
      <c r="O18" s="2"/>
      <c r="P18" s="44" t="str">
        <f t="shared" si="6"/>
        <v/>
      </c>
      <c r="Q18" s="44" t="str">
        <f t="shared" si="7"/>
        <v/>
      </c>
      <c r="R18" s="77"/>
      <c r="S18" s="79"/>
      <c r="T18" s="62"/>
      <c r="U18" s="23"/>
      <c r="Y18" s="113"/>
      <c r="Z18" s="56" t="s">
        <v>36</v>
      </c>
      <c r="AA18" s="59" t="e">
        <f>NA()</f>
        <v>#N/A</v>
      </c>
      <c r="AB18" s="59" t="e">
        <f>NA()</f>
        <v>#N/A</v>
      </c>
      <c r="AC18" s="59" t="e">
        <f>NA()</f>
        <v>#N/A</v>
      </c>
      <c r="AD18" s="59" t="e">
        <f>NA()</f>
        <v>#N/A</v>
      </c>
      <c r="AE18" s="59" t="e">
        <f>NA()</f>
        <v>#N/A</v>
      </c>
      <c r="AF18" s="59" t="e">
        <f>NA()</f>
        <v>#N/A</v>
      </c>
      <c r="AG18" s="59" t="e">
        <f>NA()</f>
        <v>#N/A</v>
      </c>
      <c r="AH18" s="59" t="e">
        <f>NA()</f>
        <v>#N/A</v>
      </c>
      <c r="AI18" s="59">
        <v>1</v>
      </c>
      <c r="AJ18" s="59" t="e">
        <f>NA()</f>
        <v>#N/A</v>
      </c>
      <c r="AK18" s="59" t="e">
        <f>NA()</f>
        <v>#N/A</v>
      </c>
      <c r="AL18" s="59" t="e">
        <f>NA()</f>
        <v>#N/A</v>
      </c>
      <c r="AM18" s="59" t="e">
        <f>NA()</f>
        <v>#N/A</v>
      </c>
      <c r="AN18" s="59" t="e">
        <f>NA()</f>
        <v>#N/A</v>
      </c>
      <c r="AO18" s="59" t="e">
        <f>NA()</f>
        <v>#N/A</v>
      </c>
      <c r="AP18" s="59" t="e">
        <f>NA()</f>
        <v>#N/A</v>
      </c>
      <c r="AQ18" s="59" t="e">
        <f>NA()</f>
        <v>#N/A</v>
      </c>
      <c r="AR18" s="59" t="e">
        <f>NA()</f>
        <v>#N/A</v>
      </c>
      <c r="AS18" s="59" t="e">
        <f>NA()</f>
        <v>#N/A</v>
      </c>
      <c r="AT18" s="58" t="str">
        <f t="shared" si="3"/>
        <v>Phobos</v>
      </c>
      <c r="AU18" s="59"/>
      <c r="AV18" s="59"/>
      <c r="AW18" s="59"/>
      <c r="AX18" s="59"/>
      <c r="AY18" s="59"/>
      <c r="AZ18" s="59"/>
      <c r="BA18" s="59"/>
      <c r="BB18" s="59"/>
      <c r="BC18" s="59">
        <v>1</v>
      </c>
      <c r="BD18" s="59"/>
      <c r="BE18" s="59"/>
      <c r="BF18" s="59"/>
      <c r="BG18" s="59"/>
      <c r="BH18" s="59"/>
      <c r="BI18" s="59"/>
      <c r="BJ18" s="59"/>
      <c r="BK18" s="59"/>
      <c r="BL18" s="59"/>
      <c r="BM18" s="59"/>
    </row>
    <row r="19" spans="1:65" ht="12" customHeight="1" x14ac:dyDescent="0.15">
      <c r="A19" s="12"/>
      <c r="B19" s="84"/>
      <c r="C19" s="94"/>
      <c r="D19" s="104"/>
      <c r="E19" s="94"/>
      <c r="F19" s="89"/>
      <c r="G19" s="106"/>
      <c r="H19" s="94"/>
      <c r="I19" s="94"/>
      <c r="J19" s="88"/>
      <c r="K19" s="98"/>
      <c r="L19" s="99"/>
      <c r="M19" s="99"/>
      <c r="N19" s="100"/>
      <c r="O19" s="46" t="s">
        <v>48</v>
      </c>
      <c r="P19" s="47" t="str">
        <f>IF(J15="","",J15+SUM(P15:P18))</f>
        <v/>
      </c>
      <c r="Q19" s="47" t="str">
        <f>IF(B15="", "", SUM(Q15:Q18))</f>
        <v/>
      </c>
      <c r="R19" s="48" t="s">
        <v>41</v>
      </c>
      <c r="S19" s="49" t="str">
        <f>IF($B15="","",IF(Q19 &gt;= S17, "Y", "N"))</f>
        <v/>
      </c>
      <c r="T19" s="122"/>
      <c r="U19" s="23"/>
      <c r="Y19" s="113"/>
      <c r="Z19" s="56" t="s">
        <v>31</v>
      </c>
      <c r="AA19" s="59" t="e">
        <f>NA()</f>
        <v>#N/A</v>
      </c>
      <c r="AB19" s="59" t="e">
        <f>NA()</f>
        <v>#N/A</v>
      </c>
      <c r="AC19" s="59" t="e">
        <f>NA()</f>
        <v>#N/A</v>
      </c>
      <c r="AD19" s="59" t="e">
        <f>NA()</f>
        <v>#N/A</v>
      </c>
      <c r="AE19" s="59" t="e">
        <f>NA()</f>
        <v>#N/A</v>
      </c>
      <c r="AF19" s="59" t="e">
        <f>NA()</f>
        <v>#N/A</v>
      </c>
      <c r="AG19" s="59" t="e">
        <f>NA()</f>
        <v>#N/A</v>
      </c>
      <c r="AH19" s="59" t="e">
        <f>NA()</f>
        <v>#N/A</v>
      </c>
      <c r="AI19" s="59" t="e">
        <f>NA()</f>
        <v>#N/A</v>
      </c>
      <c r="AJ19" s="59" t="e">
        <f>NA()</f>
        <v>#N/A</v>
      </c>
      <c r="AK19" s="59" t="e">
        <f>NA()</f>
        <v>#N/A</v>
      </c>
      <c r="AL19" s="59" t="e">
        <f>NA()</f>
        <v>#N/A</v>
      </c>
      <c r="AM19" s="59" t="e">
        <f>NA()</f>
        <v>#N/A</v>
      </c>
      <c r="AN19" s="59">
        <v>2</v>
      </c>
      <c r="AO19" s="59">
        <v>4</v>
      </c>
      <c r="AP19" s="59" t="e">
        <f>NA()</f>
        <v>#N/A</v>
      </c>
      <c r="AQ19" s="59" t="e">
        <f>NA()</f>
        <v>#N/A</v>
      </c>
      <c r="AR19" s="59" t="e">
        <f>NA()</f>
        <v>#N/A</v>
      </c>
      <c r="AS19" s="59" t="e">
        <f>NA()</f>
        <v>#N/A</v>
      </c>
      <c r="AT19" s="58" t="str">
        <f t="shared" si="3"/>
        <v>Mercury Fly-by</v>
      </c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>
        <v>1</v>
      </c>
      <c r="BI19" s="59"/>
      <c r="BJ19" s="59"/>
      <c r="BK19" s="59"/>
      <c r="BL19" s="59"/>
      <c r="BM19" s="59"/>
    </row>
    <row r="20" spans="1:65" ht="12" customHeight="1" x14ac:dyDescent="0.15">
      <c r="A20" s="12"/>
      <c r="B20" s="101"/>
      <c r="C20" s="68" t="str">
        <f t="shared" ref="C20" si="8">IF(B20="", "", "to")</f>
        <v/>
      </c>
      <c r="D20" s="86"/>
      <c r="E20" s="93" t="str" cm="1">
        <f t="array" ref="E20">IF(B20="", "", _xlfn.XLOOKUP(B20, $Z$7:$Z$25, _xlfn.XLOOKUP(D20, $AU$6:$BM$6, $AU$7:$BM$25, ""), ""))</f>
        <v/>
      </c>
      <c r="F20" s="89"/>
      <c r="G20" s="91" t="str">
        <f t="shared" ref="G20" si="9">IF(B20="","",ROUNDUP(E20*F20,0))</f>
        <v/>
      </c>
      <c r="H20" s="68" t="str" cm="1">
        <f t="array" ref="H20">IF(B20="", "", _xlfn.XLOOKUP(B20, $Z$7:$Z$25, _xlfn.XLOOKUP(D20, $AA$6:$AS$6, $AA$7:$AS$25, ""), ""))</f>
        <v/>
      </c>
      <c r="I20" s="68" t="str">
        <f t="shared" ref="I20" si="10">IF(AND(F20&lt;1, F20&gt;0), ROUNDUP(H20/F20, 0), H20)</f>
        <v/>
      </c>
      <c r="J20" s="70"/>
      <c r="K20" s="44">
        <v>1</v>
      </c>
      <c r="L20" s="1"/>
      <c r="M20" s="44" t="str">
        <f>_xlfn.XLOOKUP(L20, $V$5:$V$9, $W$5:$W$9, "", 0)</f>
        <v/>
      </c>
      <c r="N20" s="44" t="str">
        <f>IF(L20="Ion Thruster", 5 * G20, _xlfn.XLOOKUP(L20, $V$5:$V$9, $X$5:$X$9, "", 0))</f>
        <v/>
      </c>
      <c r="O20" s="2"/>
      <c r="P20" s="44" t="str">
        <f t="shared" ref="P20:P23" si="11">IF(M20="", "", M20*O20)</f>
        <v/>
      </c>
      <c r="Q20" s="44" t="str">
        <f t="shared" ref="Q20:Q23" si="12">IF(N20="", "", N20*O20)</f>
        <v/>
      </c>
      <c r="R20" s="72"/>
      <c r="S20" s="73"/>
      <c r="T20" s="63"/>
      <c r="U20" s="23"/>
      <c r="Y20" s="113"/>
      <c r="Z20" s="56" t="s">
        <v>37</v>
      </c>
      <c r="AA20" s="59" t="e">
        <f>NA()</f>
        <v>#N/A</v>
      </c>
      <c r="AB20" s="59" t="e">
        <f>NA()</f>
        <v>#N/A</v>
      </c>
      <c r="AC20" s="59" t="e">
        <f>NA()</f>
        <v>#N/A</v>
      </c>
      <c r="AD20" s="59" t="e">
        <f>NA()</f>
        <v>#N/A</v>
      </c>
      <c r="AE20" s="59" t="e">
        <f>NA()</f>
        <v>#N/A</v>
      </c>
      <c r="AF20" s="59" t="e">
        <f>NA()</f>
        <v>#N/A</v>
      </c>
      <c r="AG20" s="59">
        <v>7</v>
      </c>
      <c r="AH20" s="59" t="e">
        <f>NA()</f>
        <v>#N/A</v>
      </c>
      <c r="AI20" s="59" t="e">
        <f>NA()</f>
        <v>#N/A</v>
      </c>
      <c r="AJ20" s="59" t="e">
        <f>NA()</f>
        <v>#N/A</v>
      </c>
      <c r="AK20" s="59" t="e">
        <f>NA()</f>
        <v>#N/A</v>
      </c>
      <c r="AL20" s="59" t="e">
        <f>NA()</f>
        <v>#N/A</v>
      </c>
      <c r="AM20" s="59" t="e">
        <f>NA()</f>
        <v>#N/A</v>
      </c>
      <c r="AN20" s="59" t="e">
        <f>NA()</f>
        <v>#N/A</v>
      </c>
      <c r="AO20" s="59">
        <v>2</v>
      </c>
      <c r="AP20" s="59" t="e">
        <f>NA()</f>
        <v>#N/A</v>
      </c>
      <c r="AQ20" s="59" t="e">
        <f>NA()</f>
        <v>#N/A</v>
      </c>
      <c r="AR20" s="59" t="e">
        <f>NA()</f>
        <v>#N/A</v>
      </c>
      <c r="AS20" s="59" t="e">
        <f>NA()</f>
        <v>#N/A</v>
      </c>
      <c r="AT20" s="58" t="str">
        <f t="shared" si="3"/>
        <v>Mercury Orbit</v>
      </c>
      <c r="AU20" s="59"/>
      <c r="AV20" s="59"/>
      <c r="AW20" s="59"/>
      <c r="AX20" s="59"/>
      <c r="AY20" s="59"/>
      <c r="AZ20" s="59"/>
      <c r="BA20" s="59">
        <v>1</v>
      </c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</row>
    <row r="21" spans="1:65" ht="12" customHeight="1" x14ac:dyDescent="0.15">
      <c r="A21" s="12"/>
      <c r="B21" s="84"/>
      <c r="C21" s="68"/>
      <c r="D21" s="86"/>
      <c r="E21" s="68"/>
      <c r="F21" s="89"/>
      <c r="G21" s="91"/>
      <c r="H21" s="68"/>
      <c r="I21" s="68"/>
      <c r="J21" s="70"/>
      <c r="K21" s="44">
        <v>2</v>
      </c>
      <c r="L21" s="1"/>
      <c r="M21" s="44" t="str">
        <f>_xlfn.XLOOKUP(L21, $V$5:$V$9, $W$5:$W$9, "", 0)</f>
        <v/>
      </c>
      <c r="N21" s="44" t="str">
        <f>IF(L21="Ion Thruster", 5 * G21, _xlfn.XLOOKUP(L21, $V$5:$V$9, $X$5:$X$9, "", 0))</f>
        <v/>
      </c>
      <c r="O21" s="2"/>
      <c r="P21" s="44" t="str">
        <f t="shared" si="11"/>
        <v/>
      </c>
      <c r="Q21" s="44" t="str">
        <f t="shared" si="12"/>
        <v/>
      </c>
      <c r="R21" s="74"/>
      <c r="S21" s="75"/>
      <c r="T21" s="62"/>
      <c r="U21" s="23"/>
      <c r="Y21" s="113"/>
      <c r="Z21" s="56" t="s">
        <v>38</v>
      </c>
      <c r="AA21" s="59" t="e">
        <f>NA()</f>
        <v>#N/A</v>
      </c>
      <c r="AB21" s="59" t="e">
        <f>NA()</f>
        <v>#N/A</v>
      </c>
      <c r="AC21" s="59" t="e">
        <f>NA()</f>
        <v>#N/A</v>
      </c>
      <c r="AD21" s="59" t="e">
        <f>NA()</f>
        <v>#N/A</v>
      </c>
      <c r="AE21" s="59" t="e">
        <f>NA()</f>
        <v>#N/A</v>
      </c>
      <c r="AF21" s="59" t="e">
        <f>NA()</f>
        <v>#N/A</v>
      </c>
      <c r="AG21" s="59" t="e">
        <f>NA()</f>
        <v>#N/A</v>
      </c>
      <c r="AH21" s="59" t="e">
        <f>NA()</f>
        <v>#N/A</v>
      </c>
      <c r="AI21" s="59" t="e">
        <f>NA()</f>
        <v>#N/A</v>
      </c>
      <c r="AJ21" s="59" t="e">
        <f>NA()</f>
        <v>#N/A</v>
      </c>
      <c r="AK21" s="59" t="e">
        <f>NA()</f>
        <v>#N/A</v>
      </c>
      <c r="AL21" s="59" t="e">
        <f>NA()</f>
        <v>#N/A</v>
      </c>
      <c r="AM21" s="59" t="e">
        <f>NA()</f>
        <v>#N/A</v>
      </c>
      <c r="AN21" s="59">
        <v>2</v>
      </c>
      <c r="AO21" s="59" t="e">
        <f>NA()</f>
        <v>#N/A</v>
      </c>
      <c r="AP21" s="59" t="e">
        <f>NA()</f>
        <v>#N/A</v>
      </c>
      <c r="AQ21" s="59" t="e">
        <f>NA()</f>
        <v>#N/A</v>
      </c>
      <c r="AR21" s="59" t="e">
        <f>NA()</f>
        <v>#N/A</v>
      </c>
      <c r="AS21" s="59" t="e">
        <f>NA()</f>
        <v>#N/A</v>
      </c>
      <c r="AT21" s="58" t="str">
        <f t="shared" si="3"/>
        <v>Mercury</v>
      </c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</row>
    <row r="22" spans="1:65" ht="12" customHeight="1" x14ac:dyDescent="0.15">
      <c r="A22" s="12"/>
      <c r="B22" s="84"/>
      <c r="C22" s="68"/>
      <c r="D22" s="86"/>
      <c r="E22" s="68"/>
      <c r="F22" s="89"/>
      <c r="G22" s="91"/>
      <c r="H22" s="68"/>
      <c r="I22" s="68"/>
      <c r="J22" s="70"/>
      <c r="K22" s="44">
        <v>3</v>
      </c>
      <c r="L22" s="1"/>
      <c r="M22" s="44" t="str">
        <f>_xlfn.XLOOKUP(L22, $V$5:$V$9, $W$5:$W$9, "", 0)</f>
        <v/>
      </c>
      <c r="N22" s="44" t="str">
        <f>IF(L22="Ion Thruster", 5 * G22, _xlfn.XLOOKUP(L22, $V$5:$V$9, $X$5:$X$9, "", 0))</f>
        <v/>
      </c>
      <c r="O22" s="2"/>
      <c r="P22" s="44" t="str">
        <f t="shared" si="11"/>
        <v/>
      </c>
      <c r="Q22" s="44" t="str">
        <f t="shared" si="12"/>
        <v/>
      </c>
      <c r="R22" s="76" t="s">
        <v>49</v>
      </c>
      <c r="S22" s="78" t="str">
        <f t="shared" ref="S22" si="13">IF(B20="", "", I20*P24)</f>
        <v/>
      </c>
      <c r="T22" s="64"/>
      <c r="U22" s="23"/>
      <c r="Y22" s="113"/>
      <c r="Z22" s="56" t="s">
        <v>32</v>
      </c>
      <c r="AA22" s="59" t="e">
        <f>NA()</f>
        <v>#N/A</v>
      </c>
      <c r="AB22" s="59" t="e">
        <f>NA()</f>
        <v>#N/A</v>
      </c>
      <c r="AC22" s="59" t="e">
        <f>NA()</f>
        <v>#N/A</v>
      </c>
      <c r="AD22" s="59" t="e">
        <f>NA()</f>
        <v>#N/A</v>
      </c>
      <c r="AE22" s="59" t="e">
        <f>NA()</f>
        <v>#N/A</v>
      </c>
      <c r="AF22" s="59" t="e">
        <f>NA()</f>
        <v>#N/A</v>
      </c>
      <c r="AG22" s="59">
        <v>3</v>
      </c>
      <c r="AH22" s="59">
        <v>9</v>
      </c>
      <c r="AI22" s="59" t="e">
        <f>NA()</f>
        <v>#N/A</v>
      </c>
      <c r="AJ22" s="59" t="e">
        <f>NA()</f>
        <v>#N/A</v>
      </c>
      <c r="AK22" s="59" t="e">
        <f>NA()</f>
        <v>#N/A</v>
      </c>
      <c r="AL22" s="59" t="e">
        <f>NA()</f>
        <v>#N/A</v>
      </c>
      <c r="AM22" s="59" t="e">
        <f>NA()</f>
        <v>#N/A</v>
      </c>
      <c r="AN22" s="59" t="e">
        <f>NA()</f>
        <v>#N/A</v>
      </c>
      <c r="AO22" s="59" t="e">
        <f>NA()</f>
        <v>#N/A</v>
      </c>
      <c r="AP22" s="59" t="e">
        <f>NA()</f>
        <v>#N/A</v>
      </c>
      <c r="AQ22" s="59" t="e">
        <f>NA()</f>
        <v>#N/A</v>
      </c>
      <c r="AR22" s="59">
        <v>0</v>
      </c>
      <c r="AS22" s="59" t="e">
        <f>NA()</f>
        <v>#N/A</v>
      </c>
      <c r="AT22" s="58" t="str">
        <f t="shared" si="3"/>
        <v>Venus Orbit</v>
      </c>
      <c r="AU22" s="59"/>
      <c r="AV22" s="59"/>
      <c r="AW22" s="59"/>
      <c r="AX22" s="59"/>
      <c r="AY22" s="59"/>
      <c r="AZ22" s="59"/>
      <c r="BA22" s="59">
        <v>1</v>
      </c>
      <c r="BB22" s="59">
        <v>1</v>
      </c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</row>
    <row r="23" spans="1:65" ht="12" customHeight="1" x14ac:dyDescent="0.15">
      <c r="A23" s="12"/>
      <c r="B23" s="84"/>
      <c r="C23" s="68"/>
      <c r="D23" s="86"/>
      <c r="E23" s="68"/>
      <c r="F23" s="89"/>
      <c r="G23" s="91"/>
      <c r="H23" s="68"/>
      <c r="I23" s="68"/>
      <c r="J23" s="70"/>
      <c r="K23" s="44">
        <v>4</v>
      </c>
      <c r="L23" s="1"/>
      <c r="M23" s="44" t="str">
        <f>_xlfn.XLOOKUP(L23, $V$5:$V$9, $W$5:$W$9, "", 0)</f>
        <v/>
      </c>
      <c r="N23" s="44" t="str">
        <f>IF(L23="Ion Thruster", 5 * G23, _xlfn.XLOOKUP(L23, $V$5:$V$9, $X$5:$X$9, "", 0))</f>
        <v/>
      </c>
      <c r="O23" s="2"/>
      <c r="P23" s="44" t="str">
        <f t="shared" si="11"/>
        <v/>
      </c>
      <c r="Q23" s="44" t="str">
        <f t="shared" si="12"/>
        <v/>
      </c>
      <c r="R23" s="77"/>
      <c r="S23" s="79"/>
      <c r="T23" s="62"/>
      <c r="U23" s="23"/>
      <c r="Y23" s="113"/>
      <c r="Z23" s="56" t="s">
        <v>33</v>
      </c>
      <c r="AA23" s="59" t="e">
        <f>NA()</f>
        <v>#N/A</v>
      </c>
      <c r="AB23" s="59" t="e">
        <f>NA()</f>
        <v>#N/A</v>
      </c>
      <c r="AC23" s="59" t="e">
        <f>NA()</f>
        <v>#N/A</v>
      </c>
      <c r="AD23" s="59" t="e">
        <f>NA()</f>
        <v>#N/A</v>
      </c>
      <c r="AE23" s="59" t="e">
        <f>NA()</f>
        <v>#N/A</v>
      </c>
      <c r="AF23" s="59" t="e">
        <f>NA()</f>
        <v>#N/A</v>
      </c>
      <c r="AG23" s="59" t="e">
        <f>NA()</f>
        <v>#N/A</v>
      </c>
      <c r="AH23" s="59" t="e">
        <f>NA()</f>
        <v>#N/A</v>
      </c>
      <c r="AI23" s="59" t="e">
        <f>NA()</f>
        <v>#N/A</v>
      </c>
      <c r="AJ23" s="59" t="e">
        <f>NA()</f>
        <v>#N/A</v>
      </c>
      <c r="AK23" s="59" t="e">
        <f>NA()</f>
        <v>#N/A</v>
      </c>
      <c r="AL23" s="59" t="e">
        <f>NA()</f>
        <v>#N/A</v>
      </c>
      <c r="AM23" s="59" t="e">
        <f>NA()</f>
        <v>#N/A</v>
      </c>
      <c r="AN23" s="59" t="e">
        <f>NA()</f>
        <v>#N/A</v>
      </c>
      <c r="AO23" s="59" t="e">
        <f>NA()</f>
        <v>#N/A</v>
      </c>
      <c r="AP23" s="59">
        <v>1</v>
      </c>
      <c r="AQ23" s="59" t="e">
        <f>NA()</f>
        <v>#N/A</v>
      </c>
      <c r="AR23" s="59">
        <v>1</v>
      </c>
      <c r="AS23" s="59" t="e">
        <f>NA()</f>
        <v>#N/A</v>
      </c>
      <c r="AT23" s="58" t="str">
        <f t="shared" si="3"/>
        <v>Venus Fly-by</v>
      </c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>
        <v>1</v>
      </c>
      <c r="BK23" s="59"/>
      <c r="BL23" s="59"/>
      <c r="BM23" s="59"/>
    </row>
    <row r="24" spans="1:65" ht="12" customHeight="1" x14ac:dyDescent="0.15">
      <c r="A24" s="12"/>
      <c r="B24" s="102"/>
      <c r="C24" s="94"/>
      <c r="D24" s="104"/>
      <c r="E24" s="94"/>
      <c r="F24" s="89"/>
      <c r="G24" s="106"/>
      <c r="H24" s="94"/>
      <c r="I24" s="94"/>
      <c r="J24" s="88"/>
      <c r="K24" s="98"/>
      <c r="L24" s="99"/>
      <c r="M24" s="99"/>
      <c r="N24" s="100"/>
      <c r="O24" s="46" t="s">
        <v>48</v>
      </c>
      <c r="P24" s="47" t="str">
        <f t="shared" ref="P24" si="14">IF(J20="","",J20+SUM(P20:P23))</f>
        <v/>
      </c>
      <c r="Q24" s="47" t="str">
        <f t="shared" ref="Q24" si="15">IF(B20="", "", SUM(Q20:Q23))</f>
        <v/>
      </c>
      <c r="R24" s="48" t="s">
        <v>41</v>
      </c>
      <c r="S24" s="49" t="str">
        <f t="shared" ref="S24" si="16">IF($B20="","",IF(Q24 &gt;= S22, "Y", "N"))</f>
        <v/>
      </c>
      <c r="T24" s="122"/>
      <c r="U24" s="23"/>
      <c r="Y24" s="113"/>
      <c r="Z24" s="56" t="s">
        <v>39</v>
      </c>
      <c r="AA24" s="59" t="e">
        <f>NA()</f>
        <v>#N/A</v>
      </c>
      <c r="AB24" s="59" t="e">
        <f>NA()</f>
        <v>#N/A</v>
      </c>
      <c r="AC24" s="59" t="e">
        <f>NA()</f>
        <v>#N/A</v>
      </c>
      <c r="AD24" s="59" t="e">
        <f>NA()</f>
        <v>#N/A</v>
      </c>
      <c r="AE24" s="59" t="e">
        <f>NA()</f>
        <v>#N/A</v>
      </c>
      <c r="AF24" s="59" t="e">
        <f>NA()</f>
        <v>#N/A</v>
      </c>
      <c r="AG24" s="59" t="e">
        <f>NA()</f>
        <v>#N/A</v>
      </c>
      <c r="AH24" s="59" t="e">
        <f>NA()</f>
        <v>#N/A</v>
      </c>
      <c r="AI24" s="59" t="e">
        <f>NA()</f>
        <v>#N/A</v>
      </c>
      <c r="AJ24" s="59" t="e">
        <f>NA()</f>
        <v>#N/A</v>
      </c>
      <c r="AK24" s="59" t="e">
        <f>NA()</f>
        <v>#N/A</v>
      </c>
      <c r="AL24" s="59" t="e">
        <f>NA()</f>
        <v>#N/A</v>
      </c>
      <c r="AM24" s="59" t="e">
        <f>NA()</f>
        <v>#N/A</v>
      </c>
      <c r="AN24" s="59" t="e">
        <f>NA()</f>
        <v>#N/A</v>
      </c>
      <c r="AO24" s="59" t="e">
        <f>NA()</f>
        <v>#N/A</v>
      </c>
      <c r="AP24" s="59">
        <v>6</v>
      </c>
      <c r="AQ24" s="59" t="e">
        <f>NA()</f>
        <v>#N/A</v>
      </c>
      <c r="AR24" s="59" t="e">
        <f>NA()</f>
        <v>#N/A</v>
      </c>
      <c r="AS24" s="59" t="e">
        <f>NA()</f>
        <v>#N/A</v>
      </c>
      <c r="AT24" s="58" t="str">
        <f t="shared" si="3"/>
        <v>Venus</v>
      </c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</row>
    <row r="25" spans="1:65" ht="12" customHeight="1" x14ac:dyDescent="0.15">
      <c r="A25" s="12"/>
      <c r="B25" s="101"/>
      <c r="C25" s="93" t="str">
        <f t="shared" ref="C25" si="17">IF(B25="", "", "to")</f>
        <v/>
      </c>
      <c r="D25" s="107"/>
      <c r="E25" s="93" t="str" cm="1">
        <f t="array" ref="E25">IF(B25="", "", _xlfn.XLOOKUP(B25, $Z$7:$Z$25, _xlfn.XLOOKUP(D25, $AU$6:$BM$6, $AU$7:$BM$25, ""), ""))</f>
        <v/>
      </c>
      <c r="F25" s="89"/>
      <c r="G25" s="91" t="str">
        <f t="shared" ref="G25" si="18">IF(B25="","",ROUNDUP(E25*F25,0))</f>
        <v/>
      </c>
      <c r="H25" s="68" t="str" cm="1">
        <f t="array" ref="H25">IF(B25="", "", _xlfn.XLOOKUP(B25, $Z$7:$Z$25, _xlfn.XLOOKUP(D25, $AA$6:$AS$6, $AA$7:$AS$25, ""), ""))</f>
        <v/>
      </c>
      <c r="I25" s="68" t="str">
        <f t="shared" ref="I25" si="19">IF(AND(F25&lt;1, F25&gt;0), ROUNDUP(H25/F25, 0), H25)</f>
        <v/>
      </c>
      <c r="J25" s="70"/>
      <c r="K25" s="44">
        <v>1</v>
      </c>
      <c r="L25" s="1"/>
      <c r="M25" s="44" t="str">
        <f>_xlfn.XLOOKUP(L25, $V$5:$V$9, $W$5:$W$9, "", 0)</f>
        <v/>
      </c>
      <c r="N25" s="44" t="str">
        <f>IF(L25="Ion Thruster", 5 * G25, _xlfn.XLOOKUP(L25, $V$5:$V$9, $X$5:$X$9, "", 0))</f>
        <v/>
      </c>
      <c r="O25" s="2"/>
      <c r="P25" s="44" t="str">
        <f t="shared" ref="P25:P28" si="20">IF(M25="", "", M25*O25)</f>
        <v/>
      </c>
      <c r="Q25" s="44" t="str">
        <f t="shared" ref="Q25:Q28" si="21">IF(N25="", "", N25*O25)</f>
        <v/>
      </c>
      <c r="R25" s="72"/>
      <c r="S25" s="73"/>
      <c r="T25" s="63"/>
      <c r="U25" s="23"/>
      <c r="Y25" s="114"/>
      <c r="Z25" s="56" t="s">
        <v>34</v>
      </c>
      <c r="AA25" s="59" t="e">
        <f>NA()</f>
        <v>#N/A</v>
      </c>
      <c r="AB25" s="59" t="e">
        <f>NA()</f>
        <v>#N/A</v>
      </c>
      <c r="AC25" s="59" t="e">
        <f>NA()</f>
        <v>#N/A</v>
      </c>
      <c r="AD25" s="59" t="e">
        <f>NA()</f>
        <v>#N/A</v>
      </c>
      <c r="AE25" s="59" t="e">
        <f>NA()</f>
        <v>#N/A</v>
      </c>
      <c r="AF25" s="59" t="e">
        <f>NA()</f>
        <v>#N/A</v>
      </c>
      <c r="AG25" s="59">
        <v>5</v>
      </c>
      <c r="AH25" s="59">
        <v>3</v>
      </c>
      <c r="AI25" s="59" t="e">
        <f>NA()</f>
        <v>#N/A</v>
      </c>
      <c r="AJ25" s="59" t="e">
        <f>NA()</f>
        <v>#N/A</v>
      </c>
      <c r="AK25" s="59" t="e">
        <f>NA()</f>
        <v>#N/A</v>
      </c>
      <c r="AL25" s="59" t="e">
        <f>NA()</f>
        <v>#N/A</v>
      </c>
      <c r="AM25" s="59" t="e">
        <f>NA()</f>
        <v>#N/A</v>
      </c>
      <c r="AN25" s="59" t="e">
        <f>NA()</f>
        <v>#N/A</v>
      </c>
      <c r="AO25" s="59" t="e">
        <f>NA()</f>
        <v>#N/A</v>
      </c>
      <c r="AP25" s="59" t="e">
        <f>NA()</f>
        <v>#N/A</v>
      </c>
      <c r="AQ25" s="59" t="e">
        <f>NA()</f>
        <v>#N/A</v>
      </c>
      <c r="AR25" s="59" t="e">
        <f>NA()</f>
        <v>#N/A</v>
      </c>
      <c r="AS25" s="59" t="e">
        <f>NA()</f>
        <v>#N/A</v>
      </c>
      <c r="AT25" s="58" t="str">
        <f t="shared" si="3"/>
        <v>Ceres</v>
      </c>
      <c r="AU25" s="59"/>
      <c r="AV25" s="59"/>
      <c r="AW25" s="59"/>
      <c r="AX25" s="59"/>
      <c r="AY25" s="59"/>
      <c r="AZ25" s="59"/>
      <c r="BA25" s="59">
        <v>2</v>
      </c>
      <c r="BB25" s="59">
        <v>1</v>
      </c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</row>
    <row r="26" spans="1:65" ht="12" customHeight="1" x14ac:dyDescent="0.15">
      <c r="A26" s="12"/>
      <c r="B26" s="84"/>
      <c r="C26" s="68"/>
      <c r="D26" s="108"/>
      <c r="E26" s="68"/>
      <c r="F26" s="89"/>
      <c r="G26" s="91"/>
      <c r="H26" s="68"/>
      <c r="I26" s="68"/>
      <c r="J26" s="70"/>
      <c r="K26" s="44">
        <v>2</v>
      </c>
      <c r="L26" s="1"/>
      <c r="M26" s="44" t="str">
        <f>_xlfn.XLOOKUP(L26, $V$5:$V$9, $W$5:$W$9, "", 0)</f>
        <v/>
      </c>
      <c r="N26" s="44" t="str">
        <f>IF(L26="Ion Thruster", 5 * G26, _xlfn.XLOOKUP(L26, $V$5:$V$9, $X$5:$X$9, "", 0))</f>
        <v/>
      </c>
      <c r="O26" s="2"/>
      <c r="P26" s="44" t="str">
        <f t="shared" si="20"/>
        <v/>
      </c>
      <c r="Q26" s="44" t="str">
        <f t="shared" si="21"/>
        <v/>
      </c>
      <c r="R26" s="74"/>
      <c r="S26" s="75"/>
      <c r="T26" s="62"/>
      <c r="U26" s="23"/>
    </row>
    <row r="27" spans="1:65" ht="12" customHeight="1" x14ac:dyDescent="0.15">
      <c r="A27" s="12"/>
      <c r="B27" s="84"/>
      <c r="C27" s="68"/>
      <c r="D27" s="108"/>
      <c r="E27" s="68"/>
      <c r="F27" s="89"/>
      <c r="G27" s="91"/>
      <c r="H27" s="68"/>
      <c r="I27" s="68"/>
      <c r="J27" s="70"/>
      <c r="K27" s="44">
        <v>3</v>
      </c>
      <c r="L27" s="1"/>
      <c r="M27" s="44" t="str">
        <f>_xlfn.XLOOKUP(L27, $V$5:$V$9, $W$5:$W$9, "", 0)</f>
        <v/>
      </c>
      <c r="N27" s="44" t="str">
        <f>IF(L27="Ion Thruster", 5 * G27, _xlfn.XLOOKUP(L27, $V$5:$V$9, $X$5:$X$9, "", 0))</f>
        <v/>
      </c>
      <c r="O27" s="2"/>
      <c r="P27" s="44" t="str">
        <f t="shared" si="20"/>
        <v/>
      </c>
      <c r="Q27" s="44" t="str">
        <f t="shared" si="21"/>
        <v/>
      </c>
      <c r="R27" s="76" t="s">
        <v>49</v>
      </c>
      <c r="S27" s="78" t="str">
        <f t="shared" ref="S27" si="22">IF(B25="", "", I25*P29)</f>
        <v/>
      </c>
      <c r="T27" s="64"/>
      <c r="U27" s="23"/>
    </row>
    <row r="28" spans="1:65" ht="12" customHeight="1" x14ac:dyDescent="0.15">
      <c r="A28" s="12"/>
      <c r="B28" s="84"/>
      <c r="C28" s="68"/>
      <c r="D28" s="108"/>
      <c r="E28" s="68"/>
      <c r="F28" s="89"/>
      <c r="G28" s="91"/>
      <c r="H28" s="68"/>
      <c r="I28" s="68"/>
      <c r="J28" s="70"/>
      <c r="K28" s="44">
        <v>4</v>
      </c>
      <c r="L28" s="1"/>
      <c r="M28" s="44" t="str">
        <f>_xlfn.XLOOKUP(L28, $V$5:$V$9, $W$5:$W$9, "", 0)</f>
        <v/>
      </c>
      <c r="N28" s="44" t="str">
        <f>IF(L28="Ion Thruster", 5 * G28, _xlfn.XLOOKUP(L28, $V$5:$V$9, $X$5:$X$9, "", 0))</f>
        <v/>
      </c>
      <c r="O28" s="2"/>
      <c r="P28" s="44" t="str">
        <f t="shared" si="20"/>
        <v/>
      </c>
      <c r="Q28" s="44" t="str">
        <f t="shared" si="21"/>
        <v/>
      </c>
      <c r="R28" s="77"/>
      <c r="S28" s="79"/>
      <c r="T28" s="62"/>
      <c r="U28" s="23"/>
    </row>
    <row r="29" spans="1:65" ht="12" customHeight="1" x14ac:dyDescent="0.15">
      <c r="A29" s="12"/>
      <c r="B29" s="102"/>
      <c r="C29" s="94"/>
      <c r="D29" s="109"/>
      <c r="E29" s="94"/>
      <c r="F29" s="89"/>
      <c r="G29" s="106"/>
      <c r="H29" s="94"/>
      <c r="I29" s="94"/>
      <c r="J29" s="88"/>
      <c r="K29" s="98"/>
      <c r="L29" s="99"/>
      <c r="M29" s="99"/>
      <c r="N29" s="100"/>
      <c r="O29" s="46" t="s">
        <v>48</v>
      </c>
      <c r="P29" s="47" t="str">
        <f t="shared" ref="P29" si="23">IF(J25="","",J25+SUM(P25:P28))</f>
        <v/>
      </c>
      <c r="Q29" s="47" t="str">
        <f t="shared" ref="Q29" si="24">IF(B25="", "", SUM(Q25:Q28))</f>
        <v/>
      </c>
      <c r="R29" s="48" t="s">
        <v>41</v>
      </c>
      <c r="S29" s="49" t="str">
        <f t="shared" ref="S29" si="25">IF($B25="","",IF(Q29 &gt;= S27, "Y", "N"))</f>
        <v/>
      </c>
      <c r="T29" s="122"/>
      <c r="U29" s="23"/>
    </row>
    <row r="30" spans="1:65" ht="12" customHeight="1" x14ac:dyDescent="0.15">
      <c r="A30" s="12"/>
      <c r="B30" s="101"/>
      <c r="C30" s="93" t="str">
        <f t="shared" ref="C30" si="26">IF(B30="", "", "to")</f>
        <v/>
      </c>
      <c r="D30" s="103"/>
      <c r="E30" s="105" t="str" cm="1">
        <f t="array" ref="E30">IF(B30="", "", _xlfn.XLOOKUP(B30, $Z$7:$Z$25, _xlfn.XLOOKUP(D30, $AU$6:$BM$6, $AU$7:$BM$25, ""), ""))</f>
        <v/>
      </c>
      <c r="F30" s="89"/>
      <c r="G30" s="91" t="str">
        <f t="shared" ref="G30" si="27">IF(B30="","",ROUNDUP(E30*F30,0))</f>
        <v/>
      </c>
      <c r="H30" s="68" t="str" cm="1">
        <f t="array" ref="H30">IF(B30="", "", _xlfn.XLOOKUP(B30, $Z$7:$Z$25, _xlfn.XLOOKUP(D30, $AA$6:$AS$6, $AA$7:$AS$25, ""), ""))</f>
        <v/>
      </c>
      <c r="I30" s="68" t="str">
        <f t="shared" ref="I30" si="28">IF(AND(F30&lt;1, F30&gt;0), ROUNDUP(H30/F30, 0), H30)</f>
        <v/>
      </c>
      <c r="J30" s="70"/>
      <c r="K30" s="44">
        <v>1</v>
      </c>
      <c r="L30" s="1"/>
      <c r="M30" s="44" t="str">
        <f>_xlfn.XLOOKUP(L30, $V$5:$V$9, $W$5:$W$9, "", 0)</f>
        <v/>
      </c>
      <c r="N30" s="44" t="str">
        <f>IF(L30="Ion Thruster", 5 * G30, _xlfn.XLOOKUP(L30, $V$5:$V$9, $X$5:$X$9, "", 0))</f>
        <v/>
      </c>
      <c r="O30" s="2"/>
      <c r="P30" s="44" t="str">
        <f t="shared" ref="P30:P33" si="29">IF(M30="", "", M30*O30)</f>
        <v/>
      </c>
      <c r="Q30" s="44" t="str">
        <f t="shared" ref="Q30:Q33" si="30">IF(N30="", "", N30*O30)</f>
        <v/>
      </c>
      <c r="R30" s="72"/>
      <c r="S30" s="73"/>
      <c r="T30" s="63"/>
      <c r="U30" s="23"/>
    </row>
    <row r="31" spans="1:65" ht="12" customHeight="1" x14ac:dyDescent="0.15">
      <c r="A31" s="12"/>
      <c r="B31" s="84"/>
      <c r="C31" s="68"/>
      <c r="D31" s="86"/>
      <c r="E31" s="91"/>
      <c r="F31" s="89"/>
      <c r="G31" s="91"/>
      <c r="H31" s="68"/>
      <c r="I31" s="68"/>
      <c r="J31" s="70"/>
      <c r="K31" s="44">
        <v>2</v>
      </c>
      <c r="L31" s="1"/>
      <c r="M31" s="44" t="str">
        <f>_xlfn.XLOOKUP(L31, $V$5:$V$9, $W$5:$W$9, "", 0)</f>
        <v/>
      </c>
      <c r="N31" s="44" t="str">
        <f>IF(L31="Ion Thruster", 5 * G31, _xlfn.XLOOKUP(L31, $V$5:$V$9, $X$5:$X$9, "", 0))</f>
        <v/>
      </c>
      <c r="O31" s="2"/>
      <c r="P31" s="44" t="str">
        <f t="shared" si="29"/>
        <v/>
      </c>
      <c r="Q31" s="44" t="str">
        <f t="shared" si="30"/>
        <v/>
      </c>
      <c r="R31" s="74"/>
      <c r="S31" s="75"/>
      <c r="T31" s="62"/>
      <c r="U31" s="23"/>
    </row>
    <row r="32" spans="1:65" ht="12" customHeight="1" x14ac:dyDescent="0.15">
      <c r="A32" s="12"/>
      <c r="B32" s="84"/>
      <c r="C32" s="68"/>
      <c r="D32" s="86"/>
      <c r="E32" s="91"/>
      <c r="F32" s="89"/>
      <c r="G32" s="91"/>
      <c r="H32" s="68"/>
      <c r="I32" s="68"/>
      <c r="J32" s="70"/>
      <c r="K32" s="44">
        <v>3</v>
      </c>
      <c r="L32" s="1"/>
      <c r="M32" s="44" t="str">
        <f>_xlfn.XLOOKUP(L32, $V$5:$V$9, $W$5:$W$9, "", 0)</f>
        <v/>
      </c>
      <c r="N32" s="44" t="str">
        <f>IF(L32="Ion Thruster", 5 * G32, _xlfn.XLOOKUP(L32, $V$5:$V$9, $X$5:$X$9, "", 0))</f>
        <v/>
      </c>
      <c r="O32" s="2"/>
      <c r="P32" s="44" t="str">
        <f t="shared" si="29"/>
        <v/>
      </c>
      <c r="Q32" s="44" t="str">
        <f t="shared" si="30"/>
        <v/>
      </c>
      <c r="R32" s="76" t="s">
        <v>49</v>
      </c>
      <c r="S32" s="78" t="str">
        <f t="shared" ref="S32" si="31">IF(B30="", "", I30*P34)</f>
        <v/>
      </c>
      <c r="T32" s="64"/>
      <c r="U32" s="23"/>
    </row>
    <row r="33" spans="1:21" ht="12" customHeight="1" x14ac:dyDescent="0.15">
      <c r="A33" s="12"/>
      <c r="B33" s="84"/>
      <c r="C33" s="68"/>
      <c r="D33" s="86"/>
      <c r="E33" s="91"/>
      <c r="F33" s="89"/>
      <c r="G33" s="91"/>
      <c r="H33" s="68"/>
      <c r="I33" s="68"/>
      <c r="J33" s="70"/>
      <c r="K33" s="44">
        <v>4</v>
      </c>
      <c r="L33" s="1"/>
      <c r="M33" s="44" t="str">
        <f>_xlfn.XLOOKUP(L33, $V$5:$V$9, $W$5:$W$9, "", 0)</f>
        <v/>
      </c>
      <c r="N33" s="44" t="str">
        <f>IF(L33="Ion Thruster", 5 * G33, _xlfn.XLOOKUP(L33, $V$5:$V$9, $X$5:$X$9, "", 0))</f>
        <v/>
      </c>
      <c r="O33" s="2"/>
      <c r="P33" s="44" t="str">
        <f t="shared" si="29"/>
        <v/>
      </c>
      <c r="Q33" s="44" t="str">
        <f t="shared" si="30"/>
        <v/>
      </c>
      <c r="R33" s="77"/>
      <c r="S33" s="79"/>
      <c r="T33" s="62"/>
      <c r="U33" s="23"/>
    </row>
    <row r="34" spans="1:21" ht="12" customHeight="1" x14ac:dyDescent="0.15">
      <c r="A34" s="12"/>
      <c r="B34" s="102"/>
      <c r="C34" s="94"/>
      <c r="D34" s="104"/>
      <c r="E34" s="106"/>
      <c r="F34" s="89"/>
      <c r="G34" s="106"/>
      <c r="H34" s="94"/>
      <c r="I34" s="94"/>
      <c r="J34" s="88"/>
      <c r="K34" s="98"/>
      <c r="L34" s="99"/>
      <c r="M34" s="99"/>
      <c r="N34" s="100"/>
      <c r="O34" s="46" t="s">
        <v>48</v>
      </c>
      <c r="P34" s="47" t="str">
        <f t="shared" ref="P34" si="32">IF(J30="","",J30+SUM(P30:P33))</f>
        <v/>
      </c>
      <c r="Q34" s="47" t="str">
        <f t="shared" ref="Q34" si="33">IF(B30="", "", SUM(Q30:Q33))</f>
        <v/>
      </c>
      <c r="R34" s="48" t="s">
        <v>41</v>
      </c>
      <c r="S34" s="49" t="str">
        <f t="shared" ref="S34" si="34">IF($B30="","",IF(Q34 &gt;= S32, "Y", "N"))</f>
        <v/>
      </c>
      <c r="T34" s="123"/>
      <c r="U34" s="23"/>
    </row>
    <row r="35" spans="1:21" ht="12" customHeight="1" x14ac:dyDescent="0.15">
      <c r="A35" s="12"/>
      <c r="B35" s="101"/>
      <c r="C35" s="93" t="str">
        <f t="shared" ref="C35" si="35">IF(B35="", "", "to")</f>
        <v/>
      </c>
      <c r="D35" s="103"/>
      <c r="E35" s="105" t="str" cm="1">
        <f t="array" ref="E35">IF(B35="", "", _xlfn.XLOOKUP(B35, $Z$7:$Z$25, _xlfn.XLOOKUP(D35, $AU$6:$BM$6, $AU$7:$BM$25, ""), ""))</f>
        <v/>
      </c>
      <c r="F35" s="89"/>
      <c r="G35" s="91" t="str">
        <f t="shared" ref="G35" si="36">IF(B35="","",ROUNDUP(E35*F35,0))</f>
        <v/>
      </c>
      <c r="H35" s="68" t="str" cm="1">
        <f t="array" ref="H35">IF(B35="", "", _xlfn.XLOOKUP(B35, $Z$7:$Z$25, _xlfn.XLOOKUP(D35, $AA$6:$AS$6, $AA$7:$AS$25, ""), ""))</f>
        <v/>
      </c>
      <c r="I35" s="68" t="str">
        <f t="shared" ref="I35" si="37">IF(AND(F35&lt;1, F35&gt;0), ROUNDUP(H35/F35, 0), H35)</f>
        <v/>
      </c>
      <c r="J35" s="70"/>
      <c r="K35" s="44">
        <v>1</v>
      </c>
      <c r="L35" s="1"/>
      <c r="M35" s="44" t="str">
        <f>_xlfn.XLOOKUP(L35, $V$5:$V$9, $W$5:$W$9, "", 0)</f>
        <v/>
      </c>
      <c r="N35" s="44" t="str">
        <f>IF(L35="Ion Thruster", 5 * G35, _xlfn.XLOOKUP(L35, $V$5:$V$9, $X$5:$X$9, "", 0))</f>
        <v/>
      </c>
      <c r="O35" s="2"/>
      <c r="P35" s="44" t="str">
        <f t="shared" ref="P35:P38" si="38">IF(M35="", "", M35*O35)</f>
        <v/>
      </c>
      <c r="Q35" s="44" t="str">
        <f t="shared" ref="Q35:Q38" si="39">IF(N35="", "", N35*O35)</f>
        <v/>
      </c>
      <c r="R35" s="72"/>
      <c r="S35" s="73"/>
      <c r="T35" s="63"/>
      <c r="U35" s="23"/>
    </row>
    <row r="36" spans="1:21" ht="12" customHeight="1" x14ac:dyDescent="0.15">
      <c r="A36" s="12"/>
      <c r="B36" s="84"/>
      <c r="C36" s="68"/>
      <c r="D36" s="86"/>
      <c r="E36" s="91"/>
      <c r="F36" s="89"/>
      <c r="G36" s="91"/>
      <c r="H36" s="68"/>
      <c r="I36" s="68"/>
      <c r="J36" s="70"/>
      <c r="K36" s="44">
        <v>2</v>
      </c>
      <c r="L36" s="1"/>
      <c r="M36" s="44" t="str">
        <f>_xlfn.XLOOKUP(L36, $V$5:$V$9, $W$5:$W$9, "", 0)</f>
        <v/>
      </c>
      <c r="N36" s="44" t="str">
        <f>IF(L36="Ion Thruster", 5 * G36, _xlfn.XLOOKUP(L36, $V$5:$V$9, $X$5:$X$9, "", 0))</f>
        <v/>
      </c>
      <c r="O36" s="2"/>
      <c r="P36" s="44" t="str">
        <f t="shared" si="38"/>
        <v/>
      </c>
      <c r="Q36" s="44" t="str">
        <f t="shared" si="39"/>
        <v/>
      </c>
      <c r="R36" s="74"/>
      <c r="S36" s="75"/>
      <c r="T36" s="62"/>
      <c r="U36" s="23"/>
    </row>
    <row r="37" spans="1:21" ht="12" customHeight="1" x14ac:dyDescent="0.15">
      <c r="A37" s="12"/>
      <c r="B37" s="84"/>
      <c r="C37" s="68"/>
      <c r="D37" s="86"/>
      <c r="E37" s="91"/>
      <c r="F37" s="89"/>
      <c r="G37" s="91"/>
      <c r="H37" s="68"/>
      <c r="I37" s="68"/>
      <c r="J37" s="70"/>
      <c r="K37" s="44">
        <v>3</v>
      </c>
      <c r="L37" s="1"/>
      <c r="M37" s="44" t="str">
        <f>_xlfn.XLOOKUP(L37, $V$5:$V$9, $W$5:$W$9, "", 0)</f>
        <v/>
      </c>
      <c r="N37" s="44" t="str">
        <f>IF(L37="Ion Thruster", 5 * G37, _xlfn.XLOOKUP(L37, $V$5:$V$9, $X$5:$X$9, "", 0))</f>
        <v/>
      </c>
      <c r="O37" s="2"/>
      <c r="P37" s="44" t="str">
        <f t="shared" si="38"/>
        <v/>
      </c>
      <c r="Q37" s="44" t="str">
        <f t="shared" si="39"/>
        <v/>
      </c>
      <c r="R37" s="76" t="s">
        <v>49</v>
      </c>
      <c r="S37" s="78" t="str">
        <f t="shared" ref="S37" si="40">IF(B35="", "", I35*P39)</f>
        <v/>
      </c>
      <c r="T37" s="64"/>
      <c r="U37" s="23"/>
    </row>
    <row r="38" spans="1:21" ht="12" customHeight="1" x14ac:dyDescent="0.15">
      <c r="A38" s="12"/>
      <c r="B38" s="84"/>
      <c r="C38" s="68"/>
      <c r="D38" s="86"/>
      <c r="E38" s="91"/>
      <c r="F38" s="89"/>
      <c r="G38" s="91"/>
      <c r="H38" s="68"/>
      <c r="I38" s="68"/>
      <c r="J38" s="70"/>
      <c r="K38" s="44">
        <v>4</v>
      </c>
      <c r="L38" s="1"/>
      <c r="M38" s="44" t="str">
        <f>_xlfn.XLOOKUP(L38, $V$5:$V$9, $W$5:$W$9, "", 0)</f>
        <v/>
      </c>
      <c r="N38" s="44" t="str">
        <f>IF(L38="Ion Thruster", 5 * G38, _xlfn.XLOOKUP(L38, $V$5:$V$9, $X$5:$X$9, "", 0))</f>
        <v/>
      </c>
      <c r="O38" s="2"/>
      <c r="P38" s="44" t="str">
        <f t="shared" si="38"/>
        <v/>
      </c>
      <c r="Q38" s="44" t="str">
        <f t="shared" si="39"/>
        <v/>
      </c>
      <c r="R38" s="77"/>
      <c r="S38" s="79"/>
      <c r="T38" s="62"/>
      <c r="U38" s="23"/>
    </row>
    <row r="39" spans="1:21" ht="12" customHeight="1" x14ac:dyDescent="0.15">
      <c r="A39" s="12"/>
      <c r="B39" s="102"/>
      <c r="C39" s="94"/>
      <c r="D39" s="104"/>
      <c r="E39" s="106"/>
      <c r="F39" s="89"/>
      <c r="G39" s="106"/>
      <c r="H39" s="94"/>
      <c r="I39" s="94"/>
      <c r="J39" s="88"/>
      <c r="K39" s="98"/>
      <c r="L39" s="99"/>
      <c r="M39" s="99"/>
      <c r="N39" s="100"/>
      <c r="O39" s="46" t="s">
        <v>48</v>
      </c>
      <c r="P39" s="47" t="str">
        <f t="shared" ref="P39" si="41">IF(J35="","",J35+SUM(P35:P38))</f>
        <v/>
      </c>
      <c r="Q39" s="47" t="str">
        <f t="shared" ref="Q39" si="42">IF(B35="", "", SUM(Q35:Q38))</f>
        <v/>
      </c>
      <c r="R39" s="48" t="s">
        <v>41</v>
      </c>
      <c r="S39" s="49" t="str">
        <f t="shared" ref="S39" si="43">IF($B35="","",IF(Q39 &gt;= S37, "Y", "N"))</f>
        <v/>
      </c>
      <c r="T39" s="122"/>
      <c r="U39" s="23"/>
    </row>
    <row r="40" spans="1:21" ht="12" customHeight="1" x14ac:dyDescent="0.15">
      <c r="A40" s="12"/>
      <c r="B40" s="101"/>
      <c r="C40" s="93" t="str">
        <f t="shared" ref="C40" si="44">IF(B40="", "", "to")</f>
        <v/>
      </c>
      <c r="D40" s="103"/>
      <c r="E40" s="93" t="str" cm="1">
        <f t="array" ref="E40">IF(B40="", "", _xlfn.XLOOKUP(B40, $Z$7:$Z$25, _xlfn.XLOOKUP(D40, $AU$6:$BM$6, $AU$7:$BM$25, ""), ""))</f>
        <v/>
      </c>
      <c r="F40" s="89"/>
      <c r="G40" s="105" t="str">
        <f t="shared" ref="G40" si="45">IF(B40="","",ROUNDUP(E40*F40,0))</f>
        <v/>
      </c>
      <c r="H40" s="93" t="str" cm="1">
        <f t="array" ref="H40">IF(B40="", "", _xlfn.XLOOKUP(B40, $Z$7:$Z$25, _xlfn.XLOOKUP(D40, $AA$6:$AS$6, $AA$7:$AS$25, ""), ""))</f>
        <v/>
      </c>
      <c r="I40" s="93" t="str">
        <f t="shared" ref="I40" si="46">IF(AND(F40&lt;1, F40&gt;0), ROUNDUP(H40/F40, 0), H40)</f>
        <v/>
      </c>
      <c r="J40" s="95"/>
      <c r="K40" s="65">
        <v>1</v>
      </c>
      <c r="L40" s="66"/>
      <c r="M40" s="65" t="str">
        <f>_xlfn.XLOOKUP(L40, $V$5:$V$9, $W$5:$W$9, "", 0)</f>
        <v/>
      </c>
      <c r="N40" s="65" t="str">
        <f>IF(L40="Ion Thruster", 5 * G40, _xlfn.XLOOKUP(L40, $V$5:$V$9, $X$5:$X$9, "", 0))</f>
        <v/>
      </c>
      <c r="O40" s="67"/>
      <c r="P40" s="65" t="str">
        <f t="shared" ref="P40:P43" si="47">IF(M40="", "", M40*O40)</f>
        <v/>
      </c>
      <c r="Q40" s="65" t="str">
        <f t="shared" ref="Q40:Q43" si="48">IF(N40="", "", N40*O40)</f>
        <v/>
      </c>
      <c r="R40" s="96"/>
      <c r="S40" s="97"/>
      <c r="T40" s="63"/>
      <c r="U40" s="23"/>
    </row>
    <row r="41" spans="1:21" ht="12" customHeight="1" x14ac:dyDescent="0.15">
      <c r="A41" s="12"/>
      <c r="B41" s="84"/>
      <c r="C41" s="68"/>
      <c r="D41" s="86"/>
      <c r="E41" s="68"/>
      <c r="F41" s="89"/>
      <c r="G41" s="91"/>
      <c r="H41" s="68"/>
      <c r="I41" s="68"/>
      <c r="J41" s="70"/>
      <c r="K41" s="44">
        <v>2</v>
      </c>
      <c r="L41" s="1"/>
      <c r="M41" s="44" t="str">
        <f>_xlfn.XLOOKUP(L41, $V$5:$V$9, $W$5:$W$9, "", 0)</f>
        <v/>
      </c>
      <c r="N41" s="44" t="str">
        <f>IF(L41="Ion Thruster", 5 * G41, _xlfn.XLOOKUP(L41, $V$5:$V$9, $X$5:$X$9, "", 0))</f>
        <v/>
      </c>
      <c r="O41" s="2"/>
      <c r="P41" s="44" t="str">
        <f t="shared" si="47"/>
        <v/>
      </c>
      <c r="Q41" s="44" t="str">
        <f t="shared" si="48"/>
        <v/>
      </c>
      <c r="R41" s="74"/>
      <c r="S41" s="75"/>
      <c r="T41" s="62"/>
      <c r="U41" s="23"/>
    </row>
    <row r="42" spans="1:21" ht="12" customHeight="1" x14ac:dyDescent="0.15">
      <c r="A42" s="12"/>
      <c r="B42" s="84"/>
      <c r="C42" s="68"/>
      <c r="D42" s="86"/>
      <c r="E42" s="68"/>
      <c r="F42" s="89"/>
      <c r="G42" s="91"/>
      <c r="H42" s="68"/>
      <c r="I42" s="68"/>
      <c r="J42" s="70"/>
      <c r="K42" s="44">
        <v>3</v>
      </c>
      <c r="L42" s="1"/>
      <c r="M42" s="44" t="str">
        <f>_xlfn.XLOOKUP(L42, $V$5:$V$9, $W$5:$W$9, "", 0)</f>
        <v/>
      </c>
      <c r="N42" s="44" t="str">
        <f>IF(L42="Ion Thruster", 5 * G42, _xlfn.XLOOKUP(L42, $V$5:$V$9, $X$5:$X$9, "", 0))</f>
        <v/>
      </c>
      <c r="O42" s="2"/>
      <c r="P42" s="44" t="str">
        <f t="shared" si="47"/>
        <v/>
      </c>
      <c r="Q42" s="44" t="str">
        <f t="shared" si="48"/>
        <v/>
      </c>
      <c r="R42" s="76" t="s">
        <v>49</v>
      </c>
      <c r="S42" s="78" t="str">
        <f t="shared" ref="S42" si="49">IF(B40="", "", I40*P44)</f>
        <v/>
      </c>
      <c r="T42" s="64"/>
      <c r="U42" s="23"/>
    </row>
    <row r="43" spans="1:21" ht="12" customHeight="1" x14ac:dyDescent="0.15">
      <c r="A43" s="12"/>
      <c r="B43" s="84"/>
      <c r="C43" s="68"/>
      <c r="D43" s="86"/>
      <c r="E43" s="68"/>
      <c r="F43" s="89"/>
      <c r="G43" s="91"/>
      <c r="H43" s="68"/>
      <c r="I43" s="68"/>
      <c r="J43" s="70"/>
      <c r="K43" s="44">
        <v>4</v>
      </c>
      <c r="L43" s="1"/>
      <c r="M43" s="44" t="str">
        <f>_xlfn.XLOOKUP(L43, $V$5:$V$9, $W$5:$W$9, "", 0)</f>
        <v/>
      </c>
      <c r="N43" s="44" t="str">
        <f>IF(L43="Ion Thruster", 5 * G43, _xlfn.XLOOKUP(L43, $V$5:$V$9, $X$5:$X$9, "", 0))</f>
        <v/>
      </c>
      <c r="O43" s="2"/>
      <c r="P43" s="44" t="str">
        <f t="shared" si="47"/>
        <v/>
      </c>
      <c r="Q43" s="44" t="str">
        <f t="shared" si="48"/>
        <v/>
      </c>
      <c r="R43" s="77"/>
      <c r="S43" s="79"/>
      <c r="T43" s="62"/>
      <c r="U43" s="23"/>
    </row>
    <row r="44" spans="1:21" ht="12" customHeight="1" x14ac:dyDescent="0.15">
      <c r="A44" s="12"/>
      <c r="B44" s="102"/>
      <c r="C44" s="94"/>
      <c r="D44" s="104"/>
      <c r="E44" s="94"/>
      <c r="F44" s="89"/>
      <c r="G44" s="106"/>
      <c r="H44" s="94"/>
      <c r="I44" s="94"/>
      <c r="J44" s="88"/>
      <c r="K44" s="98"/>
      <c r="L44" s="99"/>
      <c r="M44" s="99"/>
      <c r="N44" s="100"/>
      <c r="O44" s="46" t="s">
        <v>48</v>
      </c>
      <c r="P44" s="47" t="str">
        <f t="shared" ref="P44" si="50">IF(J40="","",J40+SUM(P40:P43))</f>
        <v/>
      </c>
      <c r="Q44" s="47" t="str">
        <f t="shared" ref="Q44" si="51">IF(B40="", "", SUM(Q40:Q43))</f>
        <v/>
      </c>
      <c r="R44" s="48" t="s">
        <v>41</v>
      </c>
      <c r="S44" s="49" t="str">
        <f t="shared" ref="S44" si="52">IF($B40="","",IF(Q44 &gt;= S42, "Y", "N"))</f>
        <v/>
      </c>
      <c r="T44" s="122"/>
      <c r="U44" s="23"/>
    </row>
    <row r="45" spans="1:21" x14ac:dyDescent="0.15">
      <c r="B45" s="83"/>
      <c r="C45" s="68" t="str">
        <f t="shared" ref="C45" si="53">IF(B45="", "", "to")</f>
        <v/>
      </c>
      <c r="D45" s="86"/>
      <c r="E45" s="68" t="str" cm="1">
        <f t="array" ref="E45">IF(B45="", "", _xlfn.XLOOKUP(B45, $Z$7:$Z$25, _xlfn.XLOOKUP(D45, $AU$6:$BM$6, $AU$7:$BM$25, ""), ""))</f>
        <v/>
      </c>
      <c r="F45" s="88"/>
      <c r="G45" s="91" t="str">
        <f t="shared" ref="G45" si="54">IF(B45="","",ROUNDUP(E45*F45,0))</f>
        <v/>
      </c>
      <c r="H45" s="68" t="str" cm="1">
        <f t="array" ref="H45">IF(B45="", "", _xlfn.XLOOKUP(B45, $Z$7:$Z$25, _xlfn.XLOOKUP(D45, $AA$6:$AS$6, $AA$7:$AS$25, ""), ""))</f>
        <v/>
      </c>
      <c r="I45" s="68" t="str">
        <f t="shared" ref="I45" si="55">IF(AND(F45&lt;1, F45&gt;0), ROUNDUP(H45/F45, 0), H45)</f>
        <v/>
      </c>
      <c r="J45" s="70"/>
      <c r="K45" s="44">
        <v>1</v>
      </c>
      <c r="L45" s="1"/>
      <c r="M45" s="44" t="str">
        <f>_xlfn.XLOOKUP(L45, $V$5:$V$9, $W$5:$W$9, "", 0)</f>
        <v/>
      </c>
      <c r="N45" s="44" t="str">
        <f>IF(L45="Ion Thruster", 5 * G45, _xlfn.XLOOKUP(L45, $V$5:$V$9, $X$5:$X$9, "", 0))</f>
        <v/>
      </c>
      <c r="O45" s="2"/>
      <c r="P45" s="44" t="str">
        <f t="shared" ref="P45:P48" si="56">IF(M45="", "", M45*O45)</f>
        <v/>
      </c>
      <c r="Q45" s="44" t="str">
        <f t="shared" ref="Q45:Q48" si="57">IF(N45="", "", N45*O45)</f>
        <v/>
      </c>
      <c r="R45" s="72"/>
      <c r="S45" s="73"/>
      <c r="T45" s="62"/>
    </row>
    <row r="46" spans="1:21" x14ac:dyDescent="0.15">
      <c r="B46" s="84"/>
      <c r="C46" s="68"/>
      <c r="D46" s="86"/>
      <c r="E46" s="68"/>
      <c r="F46" s="89"/>
      <c r="G46" s="91"/>
      <c r="H46" s="68"/>
      <c r="I46" s="68"/>
      <c r="J46" s="70"/>
      <c r="K46" s="44">
        <v>2</v>
      </c>
      <c r="L46" s="1"/>
      <c r="M46" s="44" t="str">
        <f>_xlfn.XLOOKUP(L46, $V$5:$V$9, $W$5:$W$9, "", 0)</f>
        <v/>
      </c>
      <c r="N46" s="44" t="str">
        <f>IF(L46="Ion Thruster", 5 * G46, _xlfn.XLOOKUP(L46, $V$5:$V$9, $X$5:$X$9, "", 0))</f>
        <v/>
      </c>
      <c r="O46" s="2"/>
      <c r="P46" s="44" t="str">
        <f t="shared" si="56"/>
        <v/>
      </c>
      <c r="Q46" s="44" t="str">
        <f t="shared" si="57"/>
        <v/>
      </c>
      <c r="R46" s="74"/>
      <c r="S46" s="75"/>
      <c r="T46" s="62"/>
    </row>
    <row r="47" spans="1:21" x14ac:dyDescent="0.15">
      <c r="B47" s="84"/>
      <c r="C47" s="68"/>
      <c r="D47" s="86"/>
      <c r="E47" s="68"/>
      <c r="F47" s="89"/>
      <c r="G47" s="91"/>
      <c r="H47" s="68"/>
      <c r="I47" s="68"/>
      <c r="J47" s="70"/>
      <c r="K47" s="44">
        <v>3</v>
      </c>
      <c r="L47" s="1"/>
      <c r="M47" s="44" t="str">
        <f>_xlfn.XLOOKUP(L47, $V$5:$V$9, $W$5:$W$9, "", 0)</f>
        <v/>
      </c>
      <c r="N47" s="44" t="str">
        <f>IF(L47="Ion Thruster", 5 * G47, _xlfn.XLOOKUP(L47, $V$5:$V$9, $X$5:$X$9, "", 0))</f>
        <v/>
      </c>
      <c r="O47" s="2"/>
      <c r="P47" s="44" t="str">
        <f t="shared" si="56"/>
        <v/>
      </c>
      <c r="Q47" s="44" t="str">
        <f t="shared" si="57"/>
        <v/>
      </c>
      <c r="R47" s="76" t="s">
        <v>49</v>
      </c>
      <c r="S47" s="78" t="str">
        <f t="shared" ref="S47" si="58">IF(B45="", "", I45*P49)</f>
        <v/>
      </c>
      <c r="T47" s="64"/>
    </row>
    <row r="48" spans="1:21" x14ac:dyDescent="0.15">
      <c r="B48" s="84"/>
      <c r="C48" s="68"/>
      <c r="D48" s="86"/>
      <c r="E48" s="68"/>
      <c r="F48" s="89"/>
      <c r="G48" s="91"/>
      <c r="H48" s="68"/>
      <c r="I48" s="68"/>
      <c r="J48" s="70"/>
      <c r="K48" s="44">
        <v>4</v>
      </c>
      <c r="L48" s="1"/>
      <c r="M48" s="44" t="str">
        <f>_xlfn.XLOOKUP(L48, $V$5:$V$9, $W$5:$W$9, "", 0)</f>
        <v/>
      </c>
      <c r="N48" s="44" t="str">
        <f>IF(L48="Ion Thruster", 5 * G48, _xlfn.XLOOKUP(L48, $V$5:$V$9, $X$5:$X$9, "", 0))</f>
        <v/>
      </c>
      <c r="O48" s="2"/>
      <c r="P48" s="44" t="str">
        <f t="shared" si="56"/>
        <v/>
      </c>
      <c r="Q48" s="44" t="str">
        <f t="shared" si="57"/>
        <v/>
      </c>
      <c r="R48" s="77"/>
      <c r="S48" s="79"/>
      <c r="T48" s="62"/>
    </row>
    <row r="49" spans="2:20" x14ac:dyDescent="0.15">
      <c r="B49" s="102"/>
      <c r="C49" s="94"/>
      <c r="D49" s="104"/>
      <c r="E49" s="94"/>
      <c r="F49" s="89"/>
      <c r="G49" s="106"/>
      <c r="H49" s="94"/>
      <c r="I49" s="94"/>
      <c r="J49" s="88"/>
      <c r="K49" s="98"/>
      <c r="L49" s="99"/>
      <c r="M49" s="99"/>
      <c r="N49" s="100"/>
      <c r="O49" s="46" t="s">
        <v>48</v>
      </c>
      <c r="P49" s="47" t="str">
        <f t="shared" ref="P49" si="59">IF(J45="","",J45+SUM(P45:P48))</f>
        <v/>
      </c>
      <c r="Q49" s="47" t="str">
        <f t="shared" ref="Q49" si="60">IF(B45="", "", SUM(Q45:Q48))</f>
        <v/>
      </c>
      <c r="R49" s="48" t="s">
        <v>41</v>
      </c>
      <c r="S49" s="49" t="str">
        <f t="shared" ref="S49" si="61">IF($B45="","",IF(Q49 &gt;= S47, "Y", "N"))</f>
        <v/>
      </c>
      <c r="T49" s="122"/>
    </row>
    <row r="50" spans="2:20" x14ac:dyDescent="0.15">
      <c r="B50" s="83"/>
      <c r="C50" s="68" t="str">
        <f t="shared" ref="C50" si="62">IF(B50="", "", "to")</f>
        <v/>
      </c>
      <c r="D50" s="86"/>
      <c r="E50" s="68" t="str" cm="1">
        <f t="array" ref="E50">IF(B50="", "", _xlfn.XLOOKUP(B50, $Z$7:$Z$25, _xlfn.XLOOKUP(D50, $AU$6:$BM$6, $AU$7:$BM$25, ""), ""))</f>
        <v/>
      </c>
      <c r="F50" s="88"/>
      <c r="G50" s="91" t="str">
        <f t="shared" ref="G50" si="63">IF(B50="","",ROUNDUP(E50*F50,0))</f>
        <v/>
      </c>
      <c r="H50" s="68" t="str" cm="1">
        <f t="array" ref="H50">IF(B50="", "", _xlfn.XLOOKUP(B50, $Z$7:$Z$25, _xlfn.XLOOKUP(D50, $AA$6:$AS$6, $AA$7:$AS$25, ""), ""))</f>
        <v/>
      </c>
      <c r="I50" s="68" t="str">
        <f t="shared" ref="I50" si="64">IF(AND(F50&lt;1, F50&gt;0), ROUNDUP(H50/F50, 0), H50)</f>
        <v/>
      </c>
      <c r="J50" s="70"/>
      <c r="K50" s="44">
        <v>1</v>
      </c>
      <c r="L50" s="1"/>
      <c r="M50" s="44" t="str">
        <f>_xlfn.XLOOKUP(L50, $V$5:$V$9, $W$5:$W$9, "", 0)</f>
        <v/>
      </c>
      <c r="N50" s="44" t="str">
        <f>IF(L50="Ion Thruster", 5 * G50, _xlfn.XLOOKUP(L50, $V$5:$V$9, $X$5:$X$9, "", 0))</f>
        <v/>
      </c>
      <c r="O50" s="2"/>
      <c r="P50" s="44" t="str">
        <f t="shared" ref="P50:P53" si="65">IF(M50="", "", M50*O50)</f>
        <v/>
      </c>
      <c r="Q50" s="44" t="str">
        <f t="shared" ref="Q50:Q53" si="66">IF(N50="", "", N50*O50)</f>
        <v/>
      </c>
      <c r="R50" s="72"/>
      <c r="S50" s="73"/>
      <c r="T50" s="62"/>
    </row>
    <row r="51" spans="2:20" x14ac:dyDescent="0.15">
      <c r="B51" s="84"/>
      <c r="C51" s="68"/>
      <c r="D51" s="86"/>
      <c r="E51" s="68"/>
      <c r="F51" s="89"/>
      <c r="G51" s="91"/>
      <c r="H51" s="68"/>
      <c r="I51" s="68"/>
      <c r="J51" s="70"/>
      <c r="K51" s="44">
        <v>2</v>
      </c>
      <c r="L51" s="1"/>
      <c r="M51" s="44" t="str">
        <f>_xlfn.XLOOKUP(L51, $V$5:$V$9, $W$5:$W$9, "", 0)</f>
        <v/>
      </c>
      <c r="N51" s="44" t="str">
        <f>IF(L51="Ion Thruster", 5 * G51, _xlfn.XLOOKUP(L51, $V$5:$V$9, $X$5:$X$9, "", 0))</f>
        <v/>
      </c>
      <c r="O51" s="2"/>
      <c r="P51" s="44" t="str">
        <f t="shared" si="65"/>
        <v/>
      </c>
      <c r="Q51" s="44" t="str">
        <f t="shared" si="66"/>
        <v/>
      </c>
      <c r="R51" s="74"/>
      <c r="S51" s="75"/>
      <c r="T51" s="62"/>
    </row>
    <row r="52" spans="2:20" x14ac:dyDescent="0.15">
      <c r="B52" s="84"/>
      <c r="C52" s="68"/>
      <c r="D52" s="86"/>
      <c r="E52" s="68"/>
      <c r="F52" s="89"/>
      <c r="G52" s="91"/>
      <c r="H52" s="68"/>
      <c r="I52" s="68"/>
      <c r="J52" s="70"/>
      <c r="K52" s="44">
        <v>3</v>
      </c>
      <c r="L52" s="1"/>
      <c r="M52" s="44" t="str">
        <f>_xlfn.XLOOKUP(L52, $V$5:$V$9, $W$5:$W$9, "", 0)</f>
        <v/>
      </c>
      <c r="N52" s="44" t="str">
        <f>IF(L52="Ion Thruster", 5 * G52, _xlfn.XLOOKUP(L52, $V$5:$V$9, $X$5:$X$9, "", 0))</f>
        <v/>
      </c>
      <c r="O52" s="2"/>
      <c r="P52" s="44" t="str">
        <f t="shared" si="65"/>
        <v/>
      </c>
      <c r="Q52" s="44" t="str">
        <f t="shared" si="66"/>
        <v/>
      </c>
      <c r="R52" s="76" t="s">
        <v>49</v>
      </c>
      <c r="S52" s="78" t="str">
        <f t="shared" ref="S52" si="67">IF(B50="", "", I50*P54)</f>
        <v/>
      </c>
      <c r="T52" s="64"/>
    </row>
    <row r="53" spans="2:20" x14ac:dyDescent="0.15">
      <c r="B53" s="84"/>
      <c r="C53" s="68"/>
      <c r="D53" s="86"/>
      <c r="E53" s="68"/>
      <c r="F53" s="89"/>
      <c r="G53" s="91"/>
      <c r="H53" s="68"/>
      <c r="I53" s="68"/>
      <c r="J53" s="70"/>
      <c r="K53" s="44">
        <v>4</v>
      </c>
      <c r="L53" s="1"/>
      <c r="M53" s="44" t="str">
        <f>_xlfn.XLOOKUP(L53, $V$5:$V$9, $W$5:$W$9, "", 0)</f>
        <v/>
      </c>
      <c r="N53" s="44" t="str">
        <f>IF(L53="Ion Thruster", 5 * G53, _xlfn.XLOOKUP(L53, $V$5:$V$9, $X$5:$X$9, "", 0))</f>
        <v/>
      </c>
      <c r="O53" s="2"/>
      <c r="P53" s="44" t="str">
        <f t="shared" si="65"/>
        <v/>
      </c>
      <c r="Q53" s="44" t="str">
        <f t="shared" si="66"/>
        <v/>
      </c>
      <c r="R53" s="77"/>
      <c r="S53" s="79"/>
      <c r="T53" s="62"/>
    </row>
    <row r="54" spans="2:20" ht="13" thickBot="1" x14ac:dyDescent="0.2">
      <c r="B54" s="85"/>
      <c r="C54" s="69"/>
      <c r="D54" s="87"/>
      <c r="E54" s="69"/>
      <c r="F54" s="90"/>
      <c r="G54" s="92"/>
      <c r="H54" s="69"/>
      <c r="I54" s="69"/>
      <c r="J54" s="71"/>
      <c r="K54" s="80"/>
      <c r="L54" s="81"/>
      <c r="M54" s="81"/>
      <c r="N54" s="82"/>
      <c r="O54" s="50" t="s">
        <v>48</v>
      </c>
      <c r="P54" s="9" t="str">
        <f t="shared" ref="P54" si="68">IF(J50="","",J50+SUM(P50:P53))</f>
        <v/>
      </c>
      <c r="Q54" s="9" t="str">
        <f t="shared" ref="Q54" si="69">IF(B50="", "", SUM(Q50:Q53))</f>
        <v/>
      </c>
      <c r="R54" s="51" t="s">
        <v>41</v>
      </c>
      <c r="S54" s="7" t="str">
        <f t="shared" ref="S54" si="70">IF($B50="","",IF(Q54 &gt;= S52, "Y", "N"))</f>
        <v/>
      </c>
      <c r="T54" s="124"/>
    </row>
    <row r="55" spans="2:20" ht="13" thickTop="1" x14ac:dyDescent="0.15"/>
  </sheetData>
  <sheetProtection sheet="1" objects="1" scenarios="1"/>
  <mergeCells count="135">
    <mergeCell ref="AA5:AS5"/>
    <mergeCell ref="AU4:BM4"/>
    <mergeCell ref="Y7:Y25"/>
    <mergeCell ref="R7:R8"/>
    <mergeCell ref="S7:S8"/>
    <mergeCell ref="R5:S6"/>
    <mergeCell ref="R10:S11"/>
    <mergeCell ref="R12:R13"/>
    <mergeCell ref="S12:S13"/>
    <mergeCell ref="R15:S16"/>
    <mergeCell ref="R17:R18"/>
    <mergeCell ref="S17:S18"/>
    <mergeCell ref="R20:S21"/>
    <mergeCell ref="R22:R23"/>
    <mergeCell ref="S22:S23"/>
    <mergeCell ref="R25:S26"/>
    <mergeCell ref="R27:R28"/>
    <mergeCell ref="S27:S28"/>
    <mergeCell ref="R30:S31"/>
    <mergeCell ref="R32:R33"/>
    <mergeCell ref="S32:S33"/>
    <mergeCell ref="R35:S36"/>
    <mergeCell ref="K14:N14"/>
    <mergeCell ref="K19:N19"/>
    <mergeCell ref="K24:N24"/>
    <mergeCell ref="K29:N29"/>
    <mergeCell ref="K34:N34"/>
    <mergeCell ref="C5:C9"/>
    <mergeCell ref="E5:E9"/>
    <mergeCell ref="H5:H9"/>
    <mergeCell ref="J5:J9"/>
    <mergeCell ref="K3:Q3"/>
    <mergeCell ref="B3:I3"/>
    <mergeCell ref="K9:N9"/>
    <mergeCell ref="B10:B14"/>
    <mergeCell ref="C10:C14"/>
    <mergeCell ref="D10:D14"/>
    <mergeCell ref="E10:E14"/>
    <mergeCell ref="H10:H14"/>
    <mergeCell ref="J10:J14"/>
    <mergeCell ref="F5:F9"/>
    <mergeCell ref="G5:G9"/>
    <mergeCell ref="I5:I9"/>
    <mergeCell ref="F10:F14"/>
    <mergeCell ref="G10:G14"/>
    <mergeCell ref="I10:I14"/>
    <mergeCell ref="B5:B9"/>
    <mergeCell ref="D5:D9"/>
    <mergeCell ref="B15:B19"/>
    <mergeCell ref="C15:C19"/>
    <mergeCell ref="D15:D19"/>
    <mergeCell ref="E15:E19"/>
    <mergeCell ref="F15:F19"/>
    <mergeCell ref="G15:G19"/>
    <mergeCell ref="H15:H19"/>
    <mergeCell ref="I15:I19"/>
    <mergeCell ref="J15:J19"/>
    <mergeCell ref="B20:B24"/>
    <mergeCell ref="C20:C24"/>
    <mergeCell ref="D20:D24"/>
    <mergeCell ref="E20:E24"/>
    <mergeCell ref="F20:F24"/>
    <mergeCell ref="G20:G24"/>
    <mergeCell ref="H20:H24"/>
    <mergeCell ref="I20:I24"/>
    <mergeCell ref="J20:J24"/>
    <mergeCell ref="B25:B29"/>
    <mergeCell ref="C25:C29"/>
    <mergeCell ref="D25:D29"/>
    <mergeCell ref="E25:E29"/>
    <mergeCell ref="F25:F29"/>
    <mergeCell ref="G25:G29"/>
    <mergeCell ref="H25:H29"/>
    <mergeCell ref="I25:I29"/>
    <mergeCell ref="J25:J29"/>
    <mergeCell ref="K39:N39"/>
    <mergeCell ref="R37:R38"/>
    <mergeCell ref="S37:S38"/>
    <mergeCell ref="B30:B34"/>
    <mergeCell ref="C30:C34"/>
    <mergeCell ref="D30:D34"/>
    <mergeCell ref="E30:E34"/>
    <mergeCell ref="F30:F34"/>
    <mergeCell ref="G30:G34"/>
    <mergeCell ref="H30:H34"/>
    <mergeCell ref="I30:I34"/>
    <mergeCell ref="J30:J34"/>
    <mergeCell ref="I40:I44"/>
    <mergeCell ref="J40:J44"/>
    <mergeCell ref="B35:B39"/>
    <mergeCell ref="C35:C39"/>
    <mergeCell ref="D35:D39"/>
    <mergeCell ref="E35:E39"/>
    <mergeCell ref="F35:F39"/>
    <mergeCell ref="G35:G39"/>
    <mergeCell ref="H35:H39"/>
    <mergeCell ref="I35:I39"/>
    <mergeCell ref="J35:J39"/>
    <mergeCell ref="K44:N44"/>
    <mergeCell ref="R40:S41"/>
    <mergeCell ref="R42:R43"/>
    <mergeCell ref="S42:S43"/>
    <mergeCell ref="B45:B49"/>
    <mergeCell ref="C45:C49"/>
    <mergeCell ref="D45:D49"/>
    <mergeCell ref="E45:E49"/>
    <mergeCell ref="F45:F49"/>
    <mergeCell ref="G45:G49"/>
    <mergeCell ref="H45:H49"/>
    <mergeCell ref="I45:I49"/>
    <mergeCell ref="J45:J49"/>
    <mergeCell ref="R45:S46"/>
    <mergeCell ref="R47:R48"/>
    <mergeCell ref="S47:S48"/>
    <mergeCell ref="K49:N49"/>
    <mergeCell ref="B40:B44"/>
    <mergeCell ref="C40:C44"/>
    <mergeCell ref="D40:D44"/>
    <mergeCell ref="E40:E44"/>
    <mergeCell ref="F40:F44"/>
    <mergeCell ref="G40:G44"/>
    <mergeCell ref="H40:H44"/>
    <mergeCell ref="R50:S51"/>
    <mergeCell ref="R52:R53"/>
    <mergeCell ref="S52:S53"/>
    <mergeCell ref="K54:N54"/>
    <mergeCell ref="B50:B54"/>
    <mergeCell ref="C50:C54"/>
    <mergeCell ref="D50:D54"/>
    <mergeCell ref="E50:E54"/>
    <mergeCell ref="F50:F54"/>
    <mergeCell ref="G50:G54"/>
    <mergeCell ref="H50:H54"/>
    <mergeCell ref="I50:I54"/>
    <mergeCell ref="J50:J54"/>
  </mergeCells>
  <conditionalFormatting sqref="S14">
    <cfRule type="colorScale" priority="6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19">
    <cfRule type="colorScale" priority="5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24 S29 S34 S39 S44">
    <cfRule type="colorScale" priority="4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49">
    <cfRule type="colorScale" priority="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54">
    <cfRule type="colorScale" priority="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4">
    <dataValidation type="list" allowBlank="1" showInputMessage="1" showErrorMessage="1" sqref="B5:B54" xr:uid="{151AEE7B-83C7-5C47-BCDF-E2AE85D2A1F9}">
      <formula1>$Z$6:$Z$25</formula1>
    </dataValidation>
    <dataValidation type="list" allowBlank="1" showInputMessage="1" showErrorMessage="1" sqref="D5:D54" xr:uid="{B6A34469-19B3-E24B-A73C-A0F8E625DDD2}">
      <formula1>$Z$6:$AS$6</formula1>
    </dataValidation>
    <dataValidation type="list" allowBlank="1" showInputMessage="1" showErrorMessage="1" sqref="L5:L8 L15:L18 L10:L13 L20:L23 L25:L28 L30:L33 L35:L38 L40:L43 L45:L48 L50:L53" xr:uid="{7FB1BD68-A0E2-134D-9411-A9A7A341FB69}">
      <formula1>$V$5:$V$10</formula1>
    </dataValidation>
    <dataValidation type="list" allowBlank="1" showInputMessage="1" showErrorMessage="1" sqref="F5:F54" xr:uid="{A34887F7-7CC2-1F4F-8C49-62C933129CFB}">
      <formula1>$BN$5:$BN$10</formula1>
    </dataValidation>
  </dataValidations>
  <pageMargins left="0.25" right="0.25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7DCC4-1238-9644-937D-52EFBE222374}">
  <dimension ref="A1:BN55"/>
  <sheetViews>
    <sheetView zoomScale="125" zoomScaleNormal="125" workbookViewId="0">
      <selection activeCell="B5" sqref="B5:B9"/>
    </sheetView>
  </sheetViews>
  <sheetFormatPr baseColWidth="10" defaultRowHeight="12" x14ac:dyDescent="0.15"/>
  <cols>
    <col min="1" max="1" width="2.83203125" style="3" customWidth="1"/>
    <col min="2" max="2" width="13.83203125" style="3" customWidth="1"/>
    <col min="3" max="3" width="3.1640625" style="45" bestFit="1" customWidth="1"/>
    <col min="4" max="4" width="13.83203125" style="3" customWidth="1"/>
    <col min="5" max="5" width="5.5" style="45" bestFit="1" customWidth="1"/>
    <col min="6" max="6" width="7.83203125" style="45" customWidth="1"/>
    <col min="7" max="7" width="6.83203125" style="45" customWidth="1"/>
    <col min="8" max="8" width="4.33203125" style="45" bestFit="1" customWidth="1"/>
    <col min="9" max="9" width="4.1640625" style="45" customWidth="1"/>
    <col min="10" max="10" width="6.83203125" style="45" bestFit="1" customWidth="1"/>
    <col min="11" max="11" width="2.1640625" style="45" bestFit="1" customWidth="1"/>
    <col min="12" max="12" width="9.83203125" style="3" customWidth="1"/>
    <col min="13" max="13" width="4.83203125" style="45" bestFit="1" customWidth="1"/>
    <col min="14" max="14" width="5.6640625" style="45" bestFit="1" customWidth="1"/>
    <col min="15" max="15" width="5.5" style="45" bestFit="1" customWidth="1"/>
    <col min="16" max="16" width="4.83203125" style="45" bestFit="1" customWidth="1"/>
    <col min="17" max="17" width="5.83203125" style="45" bestFit="1" customWidth="1"/>
    <col min="18" max="18" width="5.6640625" style="45" bestFit="1" customWidth="1"/>
    <col min="19" max="19" width="3.83203125" style="45" customWidth="1"/>
    <col min="20" max="20" width="30.83203125" style="3" customWidth="1"/>
    <col min="21" max="21" width="10.83203125" style="3"/>
    <col min="22" max="24" width="10.83203125" style="52"/>
    <col min="25" max="25" width="2.6640625" style="52" customWidth="1"/>
    <col min="26" max="26" width="13.6640625" style="52" bestFit="1" customWidth="1"/>
    <col min="27" max="27" width="5" style="52" bestFit="1" customWidth="1"/>
    <col min="28" max="28" width="8.5" style="52" bestFit="1" customWidth="1"/>
    <col min="29" max="29" width="9.1640625" style="52" bestFit="1" customWidth="1"/>
    <col min="30" max="30" width="9.33203125" style="52" bestFit="1" customWidth="1"/>
    <col min="31" max="31" width="10" style="52" bestFit="1" customWidth="1"/>
    <col min="32" max="32" width="5" style="52" bestFit="1" customWidth="1"/>
    <col min="33" max="33" width="13.33203125" style="52" bestFit="1" customWidth="1"/>
    <col min="34" max="34" width="13.6640625" style="52" bestFit="1" customWidth="1"/>
    <col min="35" max="35" width="8.83203125" style="52" bestFit="1" customWidth="1"/>
    <col min="36" max="36" width="9.5" style="52" bestFit="1" customWidth="1"/>
    <col min="37" max="37" width="4.6640625" style="52" bestFit="1" customWidth="1"/>
    <col min="38" max="38" width="6.5" style="52" bestFit="1" customWidth="1"/>
    <col min="39" max="39" width="11.83203125" style="52" bestFit="1" customWidth="1"/>
    <col min="40" max="40" width="11.1640625" style="52" bestFit="1" customWidth="1"/>
    <col min="41" max="41" width="7" style="52" bestFit="1" customWidth="1"/>
    <col min="42" max="42" width="9.6640625" style="52" bestFit="1" customWidth="1"/>
    <col min="43" max="43" width="10.33203125" style="52" bestFit="1" customWidth="1"/>
    <col min="44" max="44" width="5.5" style="52" bestFit="1" customWidth="1"/>
    <col min="45" max="45" width="5.33203125" style="52" bestFit="1" customWidth="1"/>
    <col min="46" max="46" width="13.6640625" style="52" bestFit="1" customWidth="1"/>
    <col min="47" max="47" width="5" style="52" bestFit="1" customWidth="1"/>
    <col min="48" max="48" width="8.5" style="52" bestFit="1" customWidth="1"/>
    <col min="49" max="49" width="9.1640625" style="52" bestFit="1" customWidth="1"/>
    <col min="50" max="50" width="9.33203125" style="52" bestFit="1" customWidth="1"/>
    <col min="51" max="51" width="10" style="52" bestFit="1" customWidth="1"/>
    <col min="52" max="52" width="5" style="52" bestFit="1" customWidth="1"/>
    <col min="53" max="53" width="13.33203125" style="52" bestFit="1" customWidth="1"/>
    <col min="54" max="54" width="13.6640625" style="52" bestFit="1" customWidth="1"/>
    <col min="55" max="55" width="8.83203125" style="52" bestFit="1" customWidth="1"/>
    <col min="56" max="56" width="9.5" style="52" bestFit="1" customWidth="1"/>
    <col min="57" max="57" width="4.6640625" style="52" bestFit="1" customWidth="1"/>
    <col min="58" max="58" width="6.5" style="52" bestFit="1" customWidth="1"/>
    <col min="59" max="59" width="11.83203125" style="52" bestFit="1" customWidth="1"/>
    <col min="60" max="60" width="11.1640625" style="52" bestFit="1" customWidth="1"/>
    <col min="61" max="61" width="7" style="52" bestFit="1" customWidth="1"/>
    <col min="62" max="62" width="9.6640625" style="52" bestFit="1" customWidth="1"/>
    <col min="63" max="63" width="10.33203125" style="52" bestFit="1" customWidth="1"/>
    <col min="64" max="64" width="5.5" style="52" bestFit="1" customWidth="1"/>
    <col min="65" max="65" width="5.33203125" style="52" bestFit="1" customWidth="1"/>
    <col min="66" max="66" width="10.83203125" style="52"/>
    <col min="67" max="16384" width="10.83203125" style="3"/>
  </cols>
  <sheetData>
    <row r="1" spans="1:66" ht="13" thickBot="1" x14ac:dyDescent="0.2">
      <c r="B1" s="4"/>
      <c r="C1" s="5"/>
      <c r="D1" s="6"/>
      <c r="E1" s="5"/>
      <c r="F1" s="5"/>
      <c r="G1" s="5"/>
      <c r="H1" s="5"/>
      <c r="I1" s="5"/>
      <c r="J1" s="5"/>
      <c r="K1" s="7"/>
      <c r="L1" s="8"/>
      <c r="M1" s="9"/>
      <c r="N1" s="9"/>
      <c r="O1" s="9"/>
      <c r="P1" s="9"/>
      <c r="Q1" s="10"/>
      <c r="R1" s="11"/>
      <c r="S1" s="11"/>
      <c r="T1" s="6"/>
    </row>
    <row r="2" spans="1:66" ht="14" thickTop="1" x14ac:dyDescent="0.15">
      <c r="A2" s="12"/>
      <c r="B2" s="13" t="s">
        <v>46</v>
      </c>
      <c r="C2" s="14" t="s">
        <v>52</v>
      </c>
      <c r="D2" s="15" t="s">
        <v>47</v>
      </c>
      <c r="E2" s="16"/>
      <c r="F2" s="16"/>
      <c r="G2" s="16"/>
      <c r="H2" s="16"/>
      <c r="I2" s="16"/>
      <c r="J2" s="16"/>
      <c r="K2" s="17"/>
      <c r="L2" s="18"/>
      <c r="M2" s="19"/>
      <c r="N2" s="19"/>
      <c r="O2" s="19"/>
      <c r="P2" s="19"/>
      <c r="Q2" s="20"/>
      <c r="R2" s="21"/>
      <c r="S2" s="21"/>
      <c r="T2" s="22"/>
      <c r="U2" s="23"/>
    </row>
    <row r="3" spans="1:66" x14ac:dyDescent="0.15">
      <c r="A3" s="12"/>
      <c r="B3" s="115" t="s">
        <v>15</v>
      </c>
      <c r="C3" s="116"/>
      <c r="D3" s="116"/>
      <c r="E3" s="117"/>
      <c r="F3" s="117"/>
      <c r="G3" s="117"/>
      <c r="H3" s="117"/>
      <c r="I3" s="118"/>
      <c r="J3" s="24" t="s">
        <v>42</v>
      </c>
      <c r="K3" s="119" t="s">
        <v>17</v>
      </c>
      <c r="L3" s="120"/>
      <c r="M3" s="120"/>
      <c r="N3" s="120"/>
      <c r="O3" s="120"/>
      <c r="P3" s="120"/>
      <c r="Q3" s="121"/>
      <c r="R3" s="25"/>
      <c r="S3" s="26"/>
      <c r="T3" s="27"/>
      <c r="U3" s="28"/>
    </row>
    <row r="4" spans="1:66" s="43" customFormat="1" ht="33" customHeight="1" x14ac:dyDescent="0.15">
      <c r="A4" s="29"/>
      <c r="B4" s="30" t="s">
        <v>16</v>
      </c>
      <c r="C4" s="31" t="s">
        <v>20</v>
      </c>
      <c r="D4" s="31" t="s">
        <v>11</v>
      </c>
      <c r="E4" s="32" t="s">
        <v>21</v>
      </c>
      <c r="F4" s="33" t="s">
        <v>45</v>
      </c>
      <c r="G4" s="34" t="s">
        <v>43</v>
      </c>
      <c r="H4" s="31" t="s">
        <v>5</v>
      </c>
      <c r="I4" s="35" t="s">
        <v>44</v>
      </c>
      <c r="J4" s="36" t="s">
        <v>1</v>
      </c>
      <c r="K4" s="37" t="s">
        <v>40</v>
      </c>
      <c r="L4" s="34" t="s">
        <v>0</v>
      </c>
      <c r="M4" s="38" t="s">
        <v>1</v>
      </c>
      <c r="N4" s="38" t="s">
        <v>3</v>
      </c>
      <c r="O4" s="38" t="s">
        <v>18</v>
      </c>
      <c r="P4" s="38" t="s">
        <v>19</v>
      </c>
      <c r="Q4" s="35" t="s">
        <v>22</v>
      </c>
      <c r="R4" s="39"/>
      <c r="S4" s="40"/>
      <c r="T4" s="41" t="s">
        <v>9</v>
      </c>
      <c r="U4" s="42"/>
      <c r="V4" s="53" t="s">
        <v>50</v>
      </c>
      <c r="W4" s="54" t="s">
        <v>1</v>
      </c>
      <c r="X4" s="54" t="s">
        <v>3</v>
      </c>
      <c r="Y4" s="55"/>
      <c r="Z4" s="56" t="s">
        <v>24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8" t="s">
        <v>51</v>
      </c>
      <c r="AU4" s="110" t="s">
        <v>11</v>
      </c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55" t="s">
        <v>45</v>
      </c>
    </row>
    <row r="5" spans="1:66" ht="12" customHeight="1" x14ac:dyDescent="0.15">
      <c r="A5" s="12"/>
      <c r="B5" s="101"/>
      <c r="C5" s="93" t="str">
        <f>IF(B5="", "", "to")</f>
        <v/>
      </c>
      <c r="D5" s="103"/>
      <c r="E5" s="93" t="str" cm="1">
        <f t="array" ref="E5">IF(B5="", "", _xlfn.XLOOKUP(B5, $Z$7:$Z$25, _xlfn.XLOOKUP(D5, $AU$6:$BM$6, $AU$7:$BM$25, ""), ""))</f>
        <v/>
      </c>
      <c r="F5" s="89"/>
      <c r="G5" s="91" t="str">
        <f>IF(B5="","",ROUNDUP(E5*F5,0))</f>
        <v/>
      </c>
      <c r="H5" s="68" t="str" cm="1">
        <f t="array" ref="H5">IF(B5="", "", _xlfn.XLOOKUP(B5, $Z$7:$Z$25, _xlfn.XLOOKUP(D5, $AA$6:$AS$6, $AA$7:$AS$25, ""), ""))</f>
        <v/>
      </c>
      <c r="I5" s="68" t="str">
        <f>IF(AND(F5&lt;1, F5&gt;0), ROUNDUP(H5/F5, 0), H5)</f>
        <v/>
      </c>
      <c r="J5" s="70"/>
      <c r="K5" s="44">
        <v>1</v>
      </c>
      <c r="L5" s="1"/>
      <c r="M5" s="44" t="str">
        <f>_xlfn.XLOOKUP(L5, $V$5:$V$9, $W$5:$W$9, "", 0)</f>
        <v/>
      </c>
      <c r="N5" s="44" t="str">
        <f>IF(L5="Ion Thruster", 5 * G5, _xlfn.XLOOKUP(L5, $V$5:$V$9, $X$5:$X$9, "", 0))</f>
        <v/>
      </c>
      <c r="O5" s="2"/>
      <c r="P5" s="44" t="str">
        <f>IF(M5="", "", M5*O5)</f>
        <v/>
      </c>
      <c r="Q5" s="44" t="str">
        <f>IF(N5="", "", N5*O5)</f>
        <v/>
      </c>
      <c r="R5" s="72"/>
      <c r="S5" s="73"/>
      <c r="T5" s="63"/>
      <c r="U5" s="23"/>
      <c r="V5" s="52" t="s">
        <v>2</v>
      </c>
      <c r="W5" s="60">
        <v>1</v>
      </c>
      <c r="X5" s="60">
        <v>4</v>
      </c>
      <c r="Y5" s="59"/>
      <c r="Z5" s="56"/>
      <c r="AA5" s="110" t="s">
        <v>11</v>
      </c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55"/>
      <c r="AU5" s="55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>
        <v>1</v>
      </c>
    </row>
    <row r="6" spans="1:66" ht="12" customHeight="1" x14ac:dyDescent="0.15">
      <c r="A6" s="12"/>
      <c r="B6" s="84"/>
      <c r="C6" s="68"/>
      <c r="D6" s="86"/>
      <c r="E6" s="68"/>
      <c r="F6" s="89"/>
      <c r="G6" s="91"/>
      <c r="H6" s="68"/>
      <c r="I6" s="68"/>
      <c r="J6" s="70"/>
      <c r="K6" s="44">
        <v>2</v>
      </c>
      <c r="L6" s="1"/>
      <c r="M6" s="44" t="str">
        <f>_xlfn.XLOOKUP(L6, $V$5:$V$9, $W$5:$W$9, "", 0)</f>
        <v/>
      </c>
      <c r="N6" s="44" t="str">
        <f>IF(L6="Ion Thruster", 5 * G6, _xlfn.XLOOKUP(L6, $V$5:$V$9, $X$5:$X$9, "", 0))</f>
        <v/>
      </c>
      <c r="O6" s="2"/>
      <c r="P6" s="44" t="str">
        <f t="shared" ref="P6:P8" si="0">IF(M6="", "", M6*O6)</f>
        <v/>
      </c>
      <c r="Q6" s="44" t="str">
        <f t="shared" ref="Q6:Q8" si="1">IF(N6="", "", N6*O6)</f>
        <v/>
      </c>
      <c r="R6" s="74"/>
      <c r="S6" s="75"/>
      <c r="T6" s="62"/>
      <c r="U6" s="23"/>
      <c r="V6" s="61" t="s">
        <v>4</v>
      </c>
      <c r="W6" s="60">
        <v>4</v>
      </c>
      <c r="X6" s="60">
        <v>27</v>
      </c>
      <c r="Y6" s="59"/>
      <c r="Z6" s="56"/>
      <c r="AA6" s="55" t="str">
        <f>Z7</f>
        <v>Earth</v>
      </c>
      <c r="AB6" s="55" t="str">
        <f>Z8</f>
        <v>Suborbital</v>
      </c>
      <c r="AC6" s="55" t="str">
        <f>Z9</f>
        <v>Earth Orbit</v>
      </c>
      <c r="AD6" s="55" t="str">
        <f>Z10</f>
        <v>Lunar Orbit</v>
      </c>
      <c r="AE6" s="55" t="str">
        <f>Z11</f>
        <v>Lunar Fly-by</v>
      </c>
      <c r="AF6" s="55" t="str">
        <f>Z12</f>
        <v>Moon</v>
      </c>
      <c r="AG6" s="55" t="str">
        <f>Z13</f>
        <v>Inner P. Transfer</v>
      </c>
      <c r="AH6" s="55" t="str">
        <f>Z14</f>
        <v>Outer P. Transfer</v>
      </c>
      <c r="AI6" s="55" t="str">
        <f>Z15</f>
        <v>Mars Orbit</v>
      </c>
      <c r="AJ6" s="55" t="str">
        <f>Z16</f>
        <v>Mars Fly-by</v>
      </c>
      <c r="AK6" s="55" t="str">
        <f>Z17</f>
        <v>Mars</v>
      </c>
      <c r="AL6" s="55" t="str">
        <f>Z18</f>
        <v>Phobos</v>
      </c>
      <c r="AM6" s="55" t="str">
        <f>Z19</f>
        <v>Mercury Fly-by</v>
      </c>
      <c r="AN6" s="55" t="str">
        <f>Z20</f>
        <v>Mercury Orbit</v>
      </c>
      <c r="AO6" s="55" t="str">
        <f>Z21</f>
        <v>Mercury</v>
      </c>
      <c r="AP6" s="55" t="str">
        <f>Z22</f>
        <v>Venus Orbit</v>
      </c>
      <c r="AQ6" s="55" t="str">
        <f>Z23</f>
        <v>Venus Fly-by</v>
      </c>
      <c r="AR6" s="55" t="str">
        <f>Z24</f>
        <v>Venus</v>
      </c>
      <c r="AS6" s="55" t="str">
        <f>Z25</f>
        <v>Ceres</v>
      </c>
      <c r="AT6" s="59"/>
      <c r="AU6" s="55" t="str">
        <f>AA6</f>
        <v>Earth</v>
      </c>
      <c r="AV6" s="55" t="str">
        <f t="shared" ref="AV6:BM6" si="2">AB6</f>
        <v>Suborbital</v>
      </c>
      <c r="AW6" s="55" t="str">
        <f t="shared" si="2"/>
        <v>Earth Orbit</v>
      </c>
      <c r="AX6" s="55" t="str">
        <f t="shared" si="2"/>
        <v>Lunar Orbit</v>
      </c>
      <c r="AY6" s="55" t="str">
        <f t="shared" si="2"/>
        <v>Lunar Fly-by</v>
      </c>
      <c r="AZ6" s="55" t="str">
        <f t="shared" si="2"/>
        <v>Moon</v>
      </c>
      <c r="BA6" s="55" t="str">
        <f t="shared" si="2"/>
        <v>Inner P. Transfer</v>
      </c>
      <c r="BB6" s="55" t="str">
        <f t="shared" si="2"/>
        <v>Outer P. Transfer</v>
      </c>
      <c r="BC6" s="55" t="str">
        <f t="shared" si="2"/>
        <v>Mars Orbit</v>
      </c>
      <c r="BD6" s="55" t="str">
        <f t="shared" si="2"/>
        <v>Mars Fly-by</v>
      </c>
      <c r="BE6" s="55" t="str">
        <f t="shared" si="2"/>
        <v>Mars</v>
      </c>
      <c r="BF6" s="55" t="str">
        <f t="shared" si="2"/>
        <v>Phobos</v>
      </c>
      <c r="BG6" s="55" t="str">
        <f t="shared" si="2"/>
        <v>Mercury Fly-by</v>
      </c>
      <c r="BH6" s="55" t="str">
        <f t="shared" si="2"/>
        <v>Mercury Orbit</v>
      </c>
      <c r="BI6" s="55" t="str">
        <f t="shared" si="2"/>
        <v>Mercury</v>
      </c>
      <c r="BJ6" s="55" t="str">
        <f t="shared" si="2"/>
        <v>Venus Orbit</v>
      </c>
      <c r="BK6" s="55" t="str">
        <f t="shared" si="2"/>
        <v>Venus Fly-by</v>
      </c>
      <c r="BL6" s="55" t="str">
        <f t="shared" si="2"/>
        <v>Venus</v>
      </c>
      <c r="BM6" s="55" t="str">
        <f t="shared" si="2"/>
        <v>Ceres</v>
      </c>
      <c r="BN6" s="59">
        <v>0.5</v>
      </c>
    </row>
    <row r="7" spans="1:66" ht="12" customHeight="1" x14ac:dyDescent="0.15">
      <c r="A7" s="12"/>
      <c r="B7" s="84"/>
      <c r="C7" s="68"/>
      <c r="D7" s="86"/>
      <c r="E7" s="68"/>
      <c r="F7" s="89"/>
      <c r="G7" s="91"/>
      <c r="H7" s="68"/>
      <c r="I7" s="68"/>
      <c r="J7" s="70"/>
      <c r="K7" s="44">
        <v>3</v>
      </c>
      <c r="L7" s="1"/>
      <c r="M7" s="44" t="str">
        <f>_xlfn.XLOOKUP(L7, $V$5:$V$9, $W$5:$W$9, "", 0)</f>
        <v/>
      </c>
      <c r="N7" s="44" t="str">
        <f>IF(L7="Ion Thruster", 5 * G7, _xlfn.XLOOKUP(L7, $V$5:$V$9, $X$5:$X$9, "", 0))</f>
        <v/>
      </c>
      <c r="O7" s="2"/>
      <c r="P7" s="44" t="str">
        <f t="shared" si="0"/>
        <v/>
      </c>
      <c r="Q7" s="44" t="str">
        <f t="shared" si="1"/>
        <v/>
      </c>
      <c r="R7" s="76" t="s">
        <v>49</v>
      </c>
      <c r="S7" s="78" t="str">
        <f>IF(B5="", "", I5*P9)</f>
        <v/>
      </c>
      <c r="T7" s="64"/>
      <c r="U7" s="23"/>
      <c r="V7" s="61" t="s">
        <v>6</v>
      </c>
      <c r="W7" s="60">
        <v>9</v>
      </c>
      <c r="X7" s="60">
        <v>80</v>
      </c>
      <c r="Y7" s="112" t="s">
        <v>16</v>
      </c>
      <c r="Z7" s="56" t="s">
        <v>10</v>
      </c>
      <c r="AA7" s="59" t="e">
        <f>NA()</f>
        <v>#N/A</v>
      </c>
      <c r="AB7" s="59">
        <v>3</v>
      </c>
      <c r="AC7" s="59">
        <v>8</v>
      </c>
      <c r="AD7" s="59" t="e">
        <f>NA()</f>
        <v>#N/A</v>
      </c>
      <c r="AE7" s="59" t="e">
        <f>NA()</f>
        <v>#N/A</v>
      </c>
      <c r="AF7" s="59" t="e">
        <f>NA()</f>
        <v>#N/A</v>
      </c>
      <c r="AG7" s="59" t="e">
        <f>NA()</f>
        <v>#N/A</v>
      </c>
      <c r="AH7" s="59" t="e">
        <f>NA()</f>
        <v>#N/A</v>
      </c>
      <c r="AI7" s="59" t="e">
        <f>NA()</f>
        <v>#N/A</v>
      </c>
      <c r="AJ7" s="59" t="e">
        <f>NA()</f>
        <v>#N/A</v>
      </c>
      <c r="AK7" s="59" t="e">
        <f>NA()</f>
        <v>#N/A</v>
      </c>
      <c r="AL7" s="59" t="e">
        <f>NA()</f>
        <v>#N/A</v>
      </c>
      <c r="AM7" s="59" t="e">
        <f>NA()</f>
        <v>#N/A</v>
      </c>
      <c r="AN7" s="59" t="e">
        <f>NA()</f>
        <v>#N/A</v>
      </c>
      <c r="AO7" s="59" t="e">
        <f>NA()</f>
        <v>#N/A</v>
      </c>
      <c r="AP7" s="59" t="e">
        <f>NA()</f>
        <v>#N/A</v>
      </c>
      <c r="AQ7" s="59" t="e">
        <f>NA()</f>
        <v>#N/A</v>
      </c>
      <c r="AR7" s="59" t="e">
        <f>NA()</f>
        <v>#N/A</v>
      </c>
      <c r="AS7" s="59" t="e">
        <f>NA()</f>
        <v>#N/A</v>
      </c>
      <c r="AT7" s="58" t="str">
        <f>Z7</f>
        <v>Earth</v>
      </c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>
        <v>0.25</v>
      </c>
    </row>
    <row r="8" spans="1:66" ht="12" customHeight="1" x14ac:dyDescent="0.15">
      <c r="A8" s="12"/>
      <c r="B8" s="84"/>
      <c r="C8" s="68"/>
      <c r="D8" s="86"/>
      <c r="E8" s="68"/>
      <c r="F8" s="89"/>
      <c r="G8" s="91"/>
      <c r="H8" s="68"/>
      <c r="I8" s="68"/>
      <c r="J8" s="70"/>
      <c r="K8" s="44">
        <v>4</v>
      </c>
      <c r="L8" s="1"/>
      <c r="M8" s="44" t="str">
        <f>_xlfn.XLOOKUP(L8, $V$5:$V$9, $W$5:$W$9, "", 0)</f>
        <v/>
      </c>
      <c r="N8" s="44" t="str">
        <f>IF(L8="Ion Thruster", 5 * G8, _xlfn.XLOOKUP(L8, $V$5:$V$9, $X$5:$X$9, "", 0))</f>
        <v/>
      </c>
      <c r="O8" s="2"/>
      <c r="P8" s="44" t="str">
        <f t="shared" si="0"/>
        <v/>
      </c>
      <c r="Q8" s="44" t="str">
        <f t="shared" si="1"/>
        <v/>
      </c>
      <c r="R8" s="77"/>
      <c r="S8" s="79"/>
      <c r="T8" s="62"/>
      <c r="U8" s="23"/>
      <c r="V8" s="61" t="s">
        <v>7</v>
      </c>
      <c r="W8" s="60">
        <v>20</v>
      </c>
      <c r="X8" s="60">
        <v>200</v>
      </c>
      <c r="Y8" s="113"/>
      <c r="Z8" s="56" t="s">
        <v>12</v>
      </c>
      <c r="AA8" s="59" t="s">
        <v>14</v>
      </c>
      <c r="AB8" s="59" t="e">
        <f>NA()</f>
        <v>#N/A</v>
      </c>
      <c r="AC8" s="59">
        <v>5</v>
      </c>
      <c r="AD8" s="59" t="e">
        <f>NA()</f>
        <v>#N/A</v>
      </c>
      <c r="AE8" s="59" t="e">
        <f>NA()</f>
        <v>#N/A</v>
      </c>
      <c r="AF8" s="59" t="e">
        <f>NA()</f>
        <v>#N/A</v>
      </c>
      <c r="AG8" s="59" t="e">
        <f>NA()</f>
        <v>#N/A</v>
      </c>
      <c r="AH8" s="59" t="e">
        <f>NA()</f>
        <v>#N/A</v>
      </c>
      <c r="AI8" s="59" t="e">
        <f>NA()</f>
        <v>#N/A</v>
      </c>
      <c r="AJ8" s="59" t="e">
        <f>NA()</f>
        <v>#N/A</v>
      </c>
      <c r="AK8" s="59" t="e">
        <f>NA()</f>
        <v>#N/A</v>
      </c>
      <c r="AL8" s="59" t="e">
        <f>NA()</f>
        <v>#N/A</v>
      </c>
      <c r="AM8" s="59" t="e">
        <f>NA()</f>
        <v>#N/A</v>
      </c>
      <c r="AN8" s="59" t="e">
        <f>NA()</f>
        <v>#N/A</v>
      </c>
      <c r="AO8" s="59" t="e">
        <f>NA()</f>
        <v>#N/A</v>
      </c>
      <c r="AP8" s="59" t="e">
        <f>NA()</f>
        <v>#N/A</v>
      </c>
      <c r="AQ8" s="59" t="e">
        <f>NA()</f>
        <v>#N/A</v>
      </c>
      <c r="AR8" s="59" t="e">
        <f>NA()</f>
        <v>#N/A</v>
      </c>
      <c r="AS8" s="59" t="e">
        <f>NA()</f>
        <v>#N/A</v>
      </c>
      <c r="AT8" s="58" t="str">
        <f t="shared" ref="AT8:AT25" si="3">Z8</f>
        <v>Suborbital</v>
      </c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>
        <v>2</v>
      </c>
    </row>
    <row r="9" spans="1:66" ht="12" customHeight="1" x14ac:dyDescent="0.15">
      <c r="A9" s="12"/>
      <c r="B9" s="102"/>
      <c r="C9" s="94"/>
      <c r="D9" s="104"/>
      <c r="E9" s="94"/>
      <c r="F9" s="89"/>
      <c r="G9" s="106"/>
      <c r="H9" s="94"/>
      <c r="I9" s="94"/>
      <c r="J9" s="88"/>
      <c r="K9" s="98"/>
      <c r="L9" s="99"/>
      <c r="M9" s="99"/>
      <c r="N9" s="100"/>
      <c r="O9" s="46" t="s">
        <v>48</v>
      </c>
      <c r="P9" s="47" t="str">
        <f>IF(J5="","",J5+SUM(P5:P8))</f>
        <v/>
      </c>
      <c r="Q9" s="47" t="str">
        <f>IF(B5="", "", SUM(Q5:Q8))</f>
        <v/>
      </c>
      <c r="R9" s="48" t="s">
        <v>41</v>
      </c>
      <c r="S9" s="49" t="str">
        <f>IF($B5="","",IF(Q9 &gt;= S7, "Y", "N"))</f>
        <v/>
      </c>
      <c r="T9" s="122"/>
      <c r="U9" s="23"/>
      <c r="V9" s="61" t="s">
        <v>8</v>
      </c>
      <c r="W9" s="60">
        <v>1</v>
      </c>
      <c r="X9" s="60">
        <v>5</v>
      </c>
      <c r="Y9" s="113"/>
      <c r="Z9" s="56" t="s">
        <v>13</v>
      </c>
      <c r="AA9" s="59">
        <v>0</v>
      </c>
      <c r="AB9" s="59" t="e">
        <f>NA()</f>
        <v>#N/A</v>
      </c>
      <c r="AC9" s="59" t="e">
        <f>NA()</f>
        <v>#N/A</v>
      </c>
      <c r="AD9" s="59">
        <v>3</v>
      </c>
      <c r="AE9" s="59">
        <v>1</v>
      </c>
      <c r="AF9" s="59" t="e">
        <f>NA()</f>
        <v>#N/A</v>
      </c>
      <c r="AG9" s="59">
        <v>3</v>
      </c>
      <c r="AH9" s="59">
        <v>6</v>
      </c>
      <c r="AI9" s="59">
        <v>5</v>
      </c>
      <c r="AJ9" s="59">
        <v>3</v>
      </c>
      <c r="AK9" s="59" t="e">
        <f>NA()</f>
        <v>#N/A</v>
      </c>
      <c r="AL9" s="59" t="e">
        <f>NA()</f>
        <v>#N/A</v>
      </c>
      <c r="AM9" s="59" t="e">
        <f>NA()</f>
        <v>#N/A</v>
      </c>
      <c r="AN9" s="59" t="e">
        <f>NA()</f>
        <v>#N/A</v>
      </c>
      <c r="AO9" s="59" t="e">
        <f>NA()</f>
        <v>#N/A</v>
      </c>
      <c r="AP9" s="59" t="e">
        <f>NA()</f>
        <v>#N/A</v>
      </c>
      <c r="AQ9" s="59" t="e">
        <f>NA()</f>
        <v>#N/A</v>
      </c>
      <c r="AR9" s="59" t="e">
        <f>NA()</f>
        <v>#N/A</v>
      </c>
      <c r="AS9" s="59" t="e">
        <f>NA()</f>
        <v>#N/A</v>
      </c>
      <c r="AT9" s="58" t="str">
        <f t="shared" si="3"/>
        <v>Earth Orbit</v>
      </c>
      <c r="AU9" s="59"/>
      <c r="AV9" s="59"/>
      <c r="AW9" s="59"/>
      <c r="AX9" s="59">
        <v>1</v>
      </c>
      <c r="AY9" s="59">
        <v>1</v>
      </c>
      <c r="AZ9" s="59"/>
      <c r="BA9" s="59">
        <v>1</v>
      </c>
      <c r="BB9" s="59">
        <v>1</v>
      </c>
      <c r="BC9" s="59">
        <v>3</v>
      </c>
      <c r="BD9" s="59">
        <v>3</v>
      </c>
      <c r="BE9" s="59"/>
      <c r="BF9" s="59"/>
      <c r="BG9" s="59"/>
      <c r="BH9" s="59"/>
      <c r="BI9" s="59"/>
      <c r="BJ9" s="59"/>
      <c r="BK9" s="59"/>
      <c r="BL9" s="59"/>
      <c r="BM9" s="59"/>
      <c r="BN9" s="59">
        <v>4</v>
      </c>
    </row>
    <row r="10" spans="1:66" ht="12" customHeight="1" x14ac:dyDescent="0.15">
      <c r="A10" s="12"/>
      <c r="B10" s="101"/>
      <c r="C10" s="93" t="str">
        <f>IF(B10="", "", "to")</f>
        <v/>
      </c>
      <c r="D10" s="103"/>
      <c r="E10" s="93" t="str" cm="1">
        <f t="array" ref="E10">IF(B10="", "", _xlfn.XLOOKUP(B10, $Z$7:$Z$25, _xlfn.XLOOKUP(D10, $AU$6:$BM$6, $AU$7:$BM$25, ""), ""))</f>
        <v/>
      </c>
      <c r="F10" s="89"/>
      <c r="G10" s="91" t="str">
        <f>IF(B10="","",ROUNDUP(E10*F10,0))</f>
        <v/>
      </c>
      <c r="H10" s="68" t="str" cm="1">
        <f t="array" ref="H10">IF(B10="", "", _xlfn.XLOOKUP(B10, $Z$7:$Z$25, _xlfn.XLOOKUP(D10, $AA$6:$AS$6, $AA$7:$AS$25, ""), ""))</f>
        <v/>
      </c>
      <c r="I10" s="68" t="str">
        <f>IF(AND(F10&lt;1, F10&gt;0), ROUNDUP(H10/F10, 0), H10)</f>
        <v/>
      </c>
      <c r="J10" s="70"/>
      <c r="K10" s="44">
        <v>1</v>
      </c>
      <c r="L10" s="1"/>
      <c r="M10" s="44" t="str">
        <f>_xlfn.XLOOKUP(L10, $V$5:$V$9, $W$5:$W$9, "", 0)</f>
        <v/>
      </c>
      <c r="N10" s="44" t="str">
        <f>IF(L10="Ion Thruster", 5 * G10, _xlfn.XLOOKUP(L10, $V$5:$V$9, $X$5:$X$9, "", 0))</f>
        <v/>
      </c>
      <c r="O10" s="2"/>
      <c r="P10" s="44" t="str">
        <f>IF(M10="", "", M10*O10)</f>
        <v/>
      </c>
      <c r="Q10" s="44" t="str">
        <f>IF(N10="", "", N10*O10)</f>
        <v/>
      </c>
      <c r="R10" s="72"/>
      <c r="S10" s="73"/>
      <c r="T10" s="63"/>
      <c r="U10" s="23"/>
      <c r="Y10" s="113"/>
      <c r="Z10" s="56" t="s">
        <v>23</v>
      </c>
      <c r="AA10" s="59" t="e">
        <f>NA()</f>
        <v>#N/A</v>
      </c>
      <c r="AB10" s="59" t="e">
        <f>NA()</f>
        <v>#N/A</v>
      </c>
      <c r="AC10" s="59">
        <v>3</v>
      </c>
      <c r="AD10" s="59" t="e">
        <f>NA()</f>
        <v>#N/A</v>
      </c>
      <c r="AE10" s="59" t="e">
        <f>NA()</f>
        <v>#N/A</v>
      </c>
      <c r="AF10" s="59">
        <v>2</v>
      </c>
      <c r="AG10" s="59" t="e">
        <f>NA()</f>
        <v>#N/A</v>
      </c>
      <c r="AH10" s="59" t="e">
        <f>NA()</f>
        <v>#N/A</v>
      </c>
      <c r="AI10" s="59" t="e">
        <f>NA()</f>
        <v>#N/A</v>
      </c>
      <c r="AJ10" s="59" t="e">
        <f>NA()</f>
        <v>#N/A</v>
      </c>
      <c r="AK10" s="59" t="e">
        <f>NA()</f>
        <v>#N/A</v>
      </c>
      <c r="AL10" s="59" t="e">
        <f>NA()</f>
        <v>#N/A</v>
      </c>
      <c r="AM10" s="59" t="e">
        <f>NA()</f>
        <v>#N/A</v>
      </c>
      <c r="AN10" s="59" t="e">
        <f>NA()</f>
        <v>#N/A</v>
      </c>
      <c r="AO10" s="59" t="e">
        <f>NA()</f>
        <v>#N/A</v>
      </c>
      <c r="AP10" s="59" t="e">
        <f>NA()</f>
        <v>#N/A</v>
      </c>
      <c r="AQ10" s="59" t="e">
        <f>NA()</f>
        <v>#N/A</v>
      </c>
      <c r="AR10" s="59" t="e">
        <f>NA()</f>
        <v>#N/A</v>
      </c>
      <c r="AS10" s="59" t="e">
        <f>NA()</f>
        <v>#N/A</v>
      </c>
      <c r="AT10" s="58" t="str">
        <f t="shared" si="3"/>
        <v>Lunar Orbit</v>
      </c>
      <c r="AU10" s="59"/>
      <c r="AV10" s="59"/>
      <c r="AW10" s="59">
        <v>1</v>
      </c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</row>
    <row r="11" spans="1:66" ht="12" customHeight="1" x14ac:dyDescent="0.15">
      <c r="A11" s="12"/>
      <c r="B11" s="84"/>
      <c r="C11" s="68"/>
      <c r="D11" s="86"/>
      <c r="E11" s="68"/>
      <c r="F11" s="89"/>
      <c r="G11" s="91"/>
      <c r="H11" s="68"/>
      <c r="I11" s="68"/>
      <c r="J11" s="70"/>
      <c r="K11" s="44">
        <v>2</v>
      </c>
      <c r="L11" s="1"/>
      <c r="M11" s="44" t="str">
        <f>_xlfn.XLOOKUP(L11, $V$5:$V$9, $W$5:$W$9, "", 0)</f>
        <v/>
      </c>
      <c r="N11" s="44" t="str">
        <f>IF(L11="Ion Thruster", 5 * G11, _xlfn.XLOOKUP(L11, $V$5:$V$9, $X$5:$X$9, "", 0))</f>
        <v/>
      </c>
      <c r="O11" s="2"/>
      <c r="P11" s="44" t="str">
        <f t="shared" ref="P11:P13" si="4">IF(M11="", "", M11*O11)</f>
        <v/>
      </c>
      <c r="Q11" s="44" t="str">
        <f t="shared" ref="Q11:Q13" si="5">IF(N11="", "", N11*O11)</f>
        <v/>
      </c>
      <c r="R11" s="74"/>
      <c r="S11" s="75"/>
      <c r="T11" s="62"/>
      <c r="U11" s="23"/>
      <c r="Y11" s="113"/>
      <c r="Z11" s="56" t="s">
        <v>30</v>
      </c>
      <c r="AA11" s="59" t="e">
        <f>NA()</f>
        <v>#N/A</v>
      </c>
      <c r="AB11" s="59" t="e">
        <f>NA()</f>
        <v>#N/A</v>
      </c>
      <c r="AC11" s="59">
        <v>1</v>
      </c>
      <c r="AD11" s="59">
        <v>2</v>
      </c>
      <c r="AE11" s="59" t="e">
        <f>NA()</f>
        <v>#N/A</v>
      </c>
      <c r="AF11" s="59">
        <v>4</v>
      </c>
      <c r="AG11" s="59" t="e">
        <f>NA()</f>
        <v>#N/A</v>
      </c>
      <c r="AH11" s="59" t="e">
        <f>NA()</f>
        <v>#N/A</v>
      </c>
      <c r="AI11" s="59" t="e">
        <f>NA()</f>
        <v>#N/A</v>
      </c>
      <c r="AJ11" s="59" t="e">
        <f>NA()</f>
        <v>#N/A</v>
      </c>
      <c r="AK11" s="59" t="e">
        <f>NA()</f>
        <v>#N/A</v>
      </c>
      <c r="AL11" s="59" t="e">
        <f>NA()</f>
        <v>#N/A</v>
      </c>
      <c r="AM11" s="59" t="e">
        <f>NA()</f>
        <v>#N/A</v>
      </c>
      <c r="AN11" s="59" t="e">
        <f>NA()</f>
        <v>#N/A</v>
      </c>
      <c r="AO11" s="59" t="e">
        <f>NA()</f>
        <v>#N/A</v>
      </c>
      <c r="AP11" s="59" t="e">
        <f>NA()</f>
        <v>#N/A</v>
      </c>
      <c r="AQ11" s="59" t="e">
        <f>NA()</f>
        <v>#N/A</v>
      </c>
      <c r="AR11" s="59" t="e">
        <f>NA()</f>
        <v>#N/A</v>
      </c>
      <c r="AS11" s="59" t="e">
        <f>NA()</f>
        <v>#N/A</v>
      </c>
      <c r="AT11" s="58" t="str">
        <f t="shared" si="3"/>
        <v>Lunar Fly-by</v>
      </c>
      <c r="AU11" s="59"/>
      <c r="AV11" s="59"/>
      <c r="AW11" s="59">
        <v>1</v>
      </c>
      <c r="AX11" s="59">
        <v>1</v>
      </c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</row>
    <row r="12" spans="1:66" ht="12" customHeight="1" x14ac:dyDescent="0.15">
      <c r="A12" s="12"/>
      <c r="B12" s="84"/>
      <c r="C12" s="68"/>
      <c r="D12" s="86"/>
      <c r="E12" s="68"/>
      <c r="F12" s="89"/>
      <c r="G12" s="91"/>
      <c r="H12" s="68"/>
      <c r="I12" s="68"/>
      <c r="J12" s="70"/>
      <c r="K12" s="44">
        <v>3</v>
      </c>
      <c r="L12" s="1"/>
      <c r="M12" s="44" t="str">
        <f>_xlfn.XLOOKUP(L12, $V$5:$V$9, $W$5:$W$9, "", 0)</f>
        <v/>
      </c>
      <c r="N12" s="44" t="str">
        <f>IF(L12="Ion Thruster", 5 * G12, _xlfn.XLOOKUP(L12, $V$5:$V$9, $X$5:$X$9, "", 0))</f>
        <v/>
      </c>
      <c r="O12" s="2"/>
      <c r="P12" s="44" t="str">
        <f t="shared" si="4"/>
        <v/>
      </c>
      <c r="Q12" s="44" t="str">
        <f t="shared" si="5"/>
        <v/>
      </c>
      <c r="R12" s="76" t="s">
        <v>49</v>
      </c>
      <c r="S12" s="78" t="str">
        <f>IF(B10="", "", I10*P14)</f>
        <v/>
      </c>
      <c r="T12" s="64"/>
      <c r="U12" s="23"/>
      <c r="Y12" s="113"/>
      <c r="Z12" s="56" t="s">
        <v>28</v>
      </c>
      <c r="AA12" s="59" t="e">
        <f>NA()</f>
        <v>#N/A</v>
      </c>
      <c r="AB12" s="59" t="e">
        <f>NA()</f>
        <v>#N/A</v>
      </c>
      <c r="AC12" s="59" t="e">
        <f>NA()</f>
        <v>#N/A</v>
      </c>
      <c r="AD12" s="59">
        <v>2</v>
      </c>
      <c r="AE12" s="59" t="e">
        <f>NA()</f>
        <v>#N/A</v>
      </c>
      <c r="AF12" s="59" t="e">
        <f>NA()</f>
        <v>#N/A</v>
      </c>
      <c r="AG12" s="59" t="e">
        <f>NA()</f>
        <v>#N/A</v>
      </c>
      <c r="AH12" s="59" t="e">
        <f>NA()</f>
        <v>#N/A</v>
      </c>
      <c r="AI12" s="59" t="e">
        <f>NA()</f>
        <v>#N/A</v>
      </c>
      <c r="AJ12" s="59" t="e">
        <f>NA()</f>
        <v>#N/A</v>
      </c>
      <c r="AK12" s="59" t="e">
        <f>NA()</f>
        <v>#N/A</v>
      </c>
      <c r="AL12" s="59" t="e">
        <f>NA()</f>
        <v>#N/A</v>
      </c>
      <c r="AM12" s="59" t="e">
        <f>NA()</f>
        <v>#N/A</v>
      </c>
      <c r="AN12" s="59" t="e">
        <f>NA()</f>
        <v>#N/A</v>
      </c>
      <c r="AO12" s="59" t="e">
        <f>NA()</f>
        <v>#N/A</v>
      </c>
      <c r="AP12" s="59" t="e">
        <f>NA()</f>
        <v>#N/A</v>
      </c>
      <c r="AQ12" s="59" t="e">
        <f>NA()</f>
        <v>#N/A</v>
      </c>
      <c r="AR12" s="59" t="e">
        <f>NA()</f>
        <v>#N/A</v>
      </c>
      <c r="AS12" s="59" t="e">
        <f>NA()</f>
        <v>#N/A</v>
      </c>
      <c r="AT12" s="58" t="str">
        <f t="shared" si="3"/>
        <v>Moon</v>
      </c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</row>
    <row r="13" spans="1:66" ht="12" customHeight="1" x14ac:dyDescent="0.15">
      <c r="A13" s="12"/>
      <c r="B13" s="84"/>
      <c r="C13" s="68"/>
      <c r="D13" s="86"/>
      <c r="E13" s="68"/>
      <c r="F13" s="89"/>
      <c r="G13" s="91"/>
      <c r="H13" s="68"/>
      <c r="I13" s="68"/>
      <c r="J13" s="70"/>
      <c r="K13" s="44">
        <v>4</v>
      </c>
      <c r="L13" s="1"/>
      <c r="M13" s="44" t="str">
        <f>_xlfn.XLOOKUP(L13, $V$5:$V$9, $W$5:$W$9, "", 0)</f>
        <v/>
      </c>
      <c r="N13" s="44" t="str">
        <f>IF(L13="Ion Thruster", 5 * G13, _xlfn.XLOOKUP(L13, $V$5:$V$9, $X$5:$X$9, "", 0))</f>
        <v/>
      </c>
      <c r="O13" s="2"/>
      <c r="P13" s="44" t="str">
        <f t="shared" si="4"/>
        <v/>
      </c>
      <c r="Q13" s="44" t="str">
        <f t="shared" si="5"/>
        <v/>
      </c>
      <c r="R13" s="77"/>
      <c r="S13" s="79"/>
      <c r="T13" s="62"/>
      <c r="U13" s="23"/>
      <c r="Y13" s="113"/>
      <c r="Z13" s="56" t="s">
        <v>25</v>
      </c>
      <c r="AA13" s="59" t="e">
        <f>NA()</f>
        <v>#N/A</v>
      </c>
      <c r="AB13" s="59" t="e">
        <f>NA()</f>
        <v>#N/A</v>
      </c>
      <c r="AC13" s="59">
        <v>3</v>
      </c>
      <c r="AD13" s="59" t="e">
        <f>NA()</f>
        <v>#N/A</v>
      </c>
      <c r="AE13" s="59" t="e">
        <f>NA()</f>
        <v>#N/A</v>
      </c>
      <c r="AF13" s="59" t="e">
        <f>NA()</f>
        <v>#N/A</v>
      </c>
      <c r="AG13" s="59" t="e">
        <f>NA()</f>
        <v>#N/A</v>
      </c>
      <c r="AH13" s="59" t="e">
        <f>NA()</f>
        <v>#N/A</v>
      </c>
      <c r="AI13" s="59">
        <v>4</v>
      </c>
      <c r="AJ13" s="59" t="e">
        <f>NA()</f>
        <v>#N/A</v>
      </c>
      <c r="AK13" s="59" t="e">
        <f>NA()</f>
        <v>#N/A</v>
      </c>
      <c r="AL13" s="59" t="e">
        <f>NA()</f>
        <v>#N/A</v>
      </c>
      <c r="AM13" s="59">
        <v>5</v>
      </c>
      <c r="AN13" s="59" t="e">
        <f>NA()</f>
        <v>#N/A</v>
      </c>
      <c r="AO13" s="59" t="e">
        <f>NA()</f>
        <v>#N/A</v>
      </c>
      <c r="AP13" s="59">
        <v>3</v>
      </c>
      <c r="AQ13" s="59">
        <v>2</v>
      </c>
      <c r="AR13" s="59" t="e">
        <f>NA()</f>
        <v>#N/A</v>
      </c>
      <c r="AS13" s="59">
        <v>5</v>
      </c>
      <c r="AT13" s="58" t="str">
        <f t="shared" si="3"/>
        <v>Inner P. Transfer</v>
      </c>
      <c r="AU13" s="59"/>
      <c r="AV13" s="59"/>
      <c r="AW13" s="59">
        <v>1</v>
      </c>
      <c r="AX13" s="59"/>
      <c r="AY13" s="59"/>
      <c r="AZ13" s="59"/>
      <c r="BA13" s="59"/>
      <c r="BB13" s="59"/>
      <c r="BC13" s="59">
        <v>2</v>
      </c>
      <c r="BD13" s="59"/>
      <c r="BE13" s="59"/>
      <c r="BF13" s="59"/>
      <c r="BG13" s="59">
        <v>1</v>
      </c>
      <c r="BH13" s="59"/>
      <c r="BI13" s="59"/>
      <c r="BJ13" s="59">
        <v>1</v>
      </c>
      <c r="BK13" s="59">
        <v>1</v>
      </c>
      <c r="BL13" s="59"/>
      <c r="BM13" s="59">
        <v>1</v>
      </c>
    </row>
    <row r="14" spans="1:66" ht="12" customHeight="1" x14ac:dyDescent="0.15">
      <c r="A14" s="12"/>
      <c r="B14" s="102"/>
      <c r="C14" s="94"/>
      <c r="D14" s="104"/>
      <c r="E14" s="94"/>
      <c r="F14" s="89"/>
      <c r="G14" s="106"/>
      <c r="H14" s="94"/>
      <c r="I14" s="94"/>
      <c r="J14" s="88"/>
      <c r="K14" s="98"/>
      <c r="L14" s="99"/>
      <c r="M14" s="99"/>
      <c r="N14" s="100"/>
      <c r="O14" s="46" t="s">
        <v>48</v>
      </c>
      <c r="P14" s="47" t="str">
        <f>IF(J10="","",J10+SUM(P10:P13))</f>
        <v/>
      </c>
      <c r="Q14" s="47" t="str">
        <f>IF(B10="", "", SUM(Q10:Q13))</f>
        <v/>
      </c>
      <c r="R14" s="48" t="s">
        <v>41</v>
      </c>
      <c r="S14" s="49" t="str">
        <f>IF($B10="","",IF(Q14 &gt;= S12, "Y", "N"))</f>
        <v/>
      </c>
      <c r="T14" s="122"/>
      <c r="U14" s="23"/>
      <c r="Y14" s="113"/>
      <c r="Z14" s="56" t="s">
        <v>26</v>
      </c>
      <c r="AA14" s="59" t="e">
        <f>NA()</f>
        <v>#N/A</v>
      </c>
      <c r="AB14" s="59" t="e">
        <f>NA()</f>
        <v>#N/A</v>
      </c>
      <c r="AC14" s="59" t="e">
        <f>NA()</f>
        <v>#N/A</v>
      </c>
      <c r="AD14" s="59" t="e">
        <f>NA()</f>
        <v>#N/A</v>
      </c>
      <c r="AE14" s="59" t="e">
        <f>NA()</f>
        <v>#N/A</v>
      </c>
      <c r="AF14" s="59" t="e">
        <f>NA()</f>
        <v>#N/A</v>
      </c>
      <c r="AG14" s="59" t="e">
        <f>NA()</f>
        <v>#N/A</v>
      </c>
      <c r="AH14" s="59" t="e">
        <f>NA()</f>
        <v>#N/A</v>
      </c>
      <c r="AI14" s="59" t="e">
        <f>NA()</f>
        <v>#N/A</v>
      </c>
      <c r="AJ14" s="59" t="e">
        <f>NA()</f>
        <v>#N/A</v>
      </c>
      <c r="AK14" s="59" t="e">
        <f>NA()</f>
        <v>#N/A</v>
      </c>
      <c r="AL14" s="59" t="e">
        <f>NA()</f>
        <v>#N/A</v>
      </c>
      <c r="AM14" s="59" t="e">
        <f>NA()</f>
        <v>#N/A</v>
      </c>
      <c r="AN14" s="59" t="e">
        <f>NA()</f>
        <v>#N/A</v>
      </c>
      <c r="AO14" s="59" t="e">
        <f>NA()</f>
        <v>#N/A</v>
      </c>
      <c r="AP14" s="59" t="e">
        <f>NA()</f>
        <v>#N/A</v>
      </c>
      <c r="AQ14" s="59" t="e">
        <f>NA()</f>
        <v>#N/A</v>
      </c>
      <c r="AR14" s="59" t="e">
        <f>NA()</f>
        <v>#N/A</v>
      </c>
      <c r="AS14" s="59" t="e">
        <f>NA()</f>
        <v>#N/A</v>
      </c>
      <c r="AT14" s="58" t="str">
        <f t="shared" si="3"/>
        <v>Outer P. Transfer</v>
      </c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</row>
    <row r="15" spans="1:66" ht="12" customHeight="1" x14ac:dyDescent="0.15">
      <c r="A15" s="12"/>
      <c r="B15" s="83"/>
      <c r="C15" s="68" t="str">
        <f>IF(B15="", "", "to")</f>
        <v/>
      </c>
      <c r="D15" s="103"/>
      <c r="E15" s="93" t="str" cm="1">
        <f t="array" ref="E15">IF(B15="", "", _xlfn.XLOOKUP(B15, $Z$7:$Z$25, _xlfn.XLOOKUP(D15, $AU$6:$BM$6, $AU$7:$BM$25, ""), ""))</f>
        <v/>
      </c>
      <c r="F15" s="89"/>
      <c r="G15" s="91" t="str">
        <f>IF(B15="","",ROUNDUP(E15*F15,0))</f>
        <v/>
      </c>
      <c r="H15" s="68" t="str" cm="1">
        <f t="array" ref="H15">IF(B15="", "", _xlfn.XLOOKUP(B15, $Z$7:$Z$25, _xlfn.XLOOKUP(D15, $AA$6:$AS$6, $AA$7:$AS$25, ""), ""))</f>
        <v/>
      </c>
      <c r="I15" s="68" t="str">
        <f>IF(AND(F15&lt;1, F15&gt;0), ROUNDUP(H15/F15, 0), H15)</f>
        <v/>
      </c>
      <c r="J15" s="70"/>
      <c r="K15" s="44">
        <v>1</v>
      </c>
      <c r="L15" s="1"/>
      <c r="M15" s="44" t="str">
        <f>_xlfn.XLOOKUP(L15, $V$5:$V$9, $W$5:$W$9, "", 0)</f>
        <v/>
      </c>
      <c r="N15" s="44" t="str">
        <f>IF(L15="Ion Thruster", 5 * G15, _xlfn.XLOOKUP(L15, $V$5:$V$9, $X$5:$X$9, "", 0))</f>
        <v/>
      </c>
      <c r="O15" s="2"/>
      <c r="P15" s="44" t="str">
        <f>IF(M15="", "", M15*O15)</f>
        <v/>
      </c>
      <c r="Q15" s="44" t="str">
        <f>IF(N15="", "", N15*O15)</f>
        <v/>
      </c>
      <c r="R15" s="72"/>
      <c r="S15" s="73"/>
      <c r="T15" s="63"/>
      <c r="U15" s="23"/>
      <c r="Y15" s="113"/>
      <c r="Z15" s="56" t="s">
        <v>27</v>
      </c>
      <c r="AA15" s="59" t="e">
        <f>NA()</f>
        <v>#N/A</v>
      </c>
      <c r="AB15" s="59" t="e">
        <f>NA()</f>
        <v>#N/A</v>
      </c>
      <c r="AC15" s="59">
        <v>5</v>
      </c>
      <c r="AD15" s="59" t="e">
        <f>NA()</f>
        <v>#N/A</v>
      </c>
      <c r="AE15" s="59" t="e">
        <f>NA()</f>
        <v>#N/A</v>
      </c>
      <c r="AF15" s="59" t="e">
        <f>NA()</f>
        <v>#N/A</v>
      </c>
      <c r="AG15" s="59">
        <v>4</v>
      </c>
      <c r="AH15" s="59">
        <v>5</v>
      </c>
      <c r="AI15" s="59" t="e">
        <f>NA()</f>
        <v>#N/A</v>
      </c>
      <c r="AJ15" s="59" t="e">
        <f>NA()</f>
        <v>#N/A</v>
      </c>
      <c r="AK15" s="59">
        <v>0</v>
      </c>
      <c r="AL15" s="59">
        <v>1</v>
      </c>
      <c r="AM15" s="59" t="e">
        <f>NA()</f>
        <v>#N/A</v>
      </c>
      <c r="AN15" s="59" t="e">
        <f>NA()</f>
        <v>#N/A</v>
      </c>
      <c r="AO15" s="59" t="e">
        <f>NA()</f>
        <v>#N/A</v>
      </c>
      <c r="AP15" s="59" t="e">
        <f>NA()</f>
        <v>#N/A</v>
      </c>
      <c r="AQ15" s="59" t="e">
        <f>NA()</f>
        <v>#N/A</v>
      </c>
      <c r="AR15" s="59" t="e">
        <f>NA()</f>
        <v>#N/A</v>
      </c>
      <c r="AS15" s="59" t="e">
        <f>NA()</f>
        <v>#N/A</v>
      </c>
      <c r="AT15" s="58" t="str">
        <f t="shared" si="3"/>
        <v>Mars Orbit</v>
      </c>
      <c r="AU15" s="59"/>
      <c r="AV15" s="59"/>
      <c r="AW15" s="59">
        <v>3</v>
      </c>
      <c r="AX15" s="59"/>
      <c r="AY15" s="59"/>
      <c r="AZ15" s="59"/>
      <c r="BA15" s="59">
        <v>2</v>
      </c>
      <c r="BB15" s="59">
        <v>1</v>
      </c>
      <c r="BC15" s="59"/>
      <c r="BD15" s="59"/>
      <c r="BE15" s="59"/>
      <c r="BF15" s="59">
        <v>1</v>
      </c>
      <c r="BG15" s="59"/>
      <c r="BH15" s="59"/>
      <c r="BI15" s="59"/>
      <c r="BJ15" s="59"/>
      <c r="BK15" s="59"/>
      <c r="BL15" s="59"/>
      <c r="BM15" s="59"/>
    </row>
    <row r="16" spans="1:66" ht="12" customHeight="1" x14ac:dyDescent="0.15">
      <c r="A16" s="12"/>
      <c r="B16" s="84"/>
      <c r="C16" s="68"/>
      <c r="D16" s="86"/>
      <c r="E16" s="68"/>
      <c r="F16" s="89"/>
      <c r="G16" s="91"/>
      <c r="H16" s="68"/>
      <c r="I16" s="68"/>
      <c r="J16" s="70"/>
      <c r="K16" s="44">
        <v>2</v>
      </c>
      <c r="L16" s="1"/>
      <c r="M16" s="44" t="str">
        <f>_xlfn.XLOOKUP(L16, $V$5:$V$9, $W$5:$W$9, "", 0)</f>
        <v/>
      </c>
      <c r="N16" s="44" t="str">
        <f>IF(L16="Ion Thruster", 5 * G16, _xlfn.XLOOKUP(L16, $V$5:$V$9, $X$5:$X$9, "", 0))</f>
        <v/>
      </c>
      <c r="O16" s="2"/>
      <c r="P16" s="44" t="str">
        <f t="shared" ref="P16:P18" si="6">IF(M16="", "", M16*O16)</f>
        <v/>
      </c>
      <c r="Q16" s="44" t="str">
        <f t="shared" ref="Q16:Q18" si="7">IF(N16="", "", N16*O16)</f>
        <v/>
      </c>
      <c r="R16" s="74"/>
      <c r="S16" s="75"/>
      <c r="T16" s="62"/>
      <c r="U16" s="23"/>
      <c r="Y16" s="113"/>
      <c r="Z16" s="56" t="s">
        <v>29</v>
      </c>
      <c r="AA16" s="59" t="e">
        <f>NA()</f>
        <v>#N/A</v>
      </c>
      <c r="AB16" s="59" t="e">
        <f>NA()</f>
        <v>#N/A</v>
      </c>
      <c r="AC16" s="59" t="e">
        <f>NA()</f>
        <v>#N/A</v>
      </c>
      <c r="AD16" s="59" t="e">
        <f>NA()</f>
        <v>#N/A</v>
      </c>
      <c r="AE16" s="59" t="e">
        <f>NA()</f>
        <v>#N/A</v>
      </c>
      <c r="AF16" s="59" t="e">
        <f>NA()</f>
        <v>#N/A</v>
      </c>
      <c r="AG16" s="59" t="e">
        <f>NA()</f>
        <v>#N/A</v>
      </c>
      <c r="AH16" s="59" t="e">
        <f>NA()</f>
        <v>#N/A</v>
      </c>
      <c r="AI16" s="59">
        <v>3</v>
      </c>
      <c r="AJ16" s="59" t="e">
        <f>NA()</f>
        <v>#N/A</v>
      </c>
      <c r="AK16" s="59">
        <v>3</v>
      </c>
      <c r="AL16" s="59" t="e">
        <f>NA()</f>
        <v>#N/A</v>
      </c>
      <c r="AM16" s="59" t="e">
        <f>NA()</f>
        <v>#N/A</v>
      </c>
      <c r="AN16" s="59" t="e">
        <f>NA()</f>
        <v>#N/A</v>
      </c>
      <c r="AO16" s="59" t="e">
        <f>NA()</f>
        <v>#N/A</v>
      </c>
      <c r="AP16" s="59" t="e">
        <f>NA()</f>
        <v>#N/A</v>
      </c>
      <c r="AQ16" s="59" t="e">
        <f>NA()</f>
        <v>#N/A</v>
      </c>
      <c r="AR16" s="59" t="e">
        <f>NA()</f>
        <v>#N/A</v>
      </c>
      <c r="AS16" s="59" t="e">
        <f>NA()</f>
        <v>#N/A</v>
      </c>
      <c r="AT16" s="58" t="str">
        <f t="shared" si="3"/>
        <v>Mars Fly-by</v>
      </c>
      <c r="AU16" s="59"/>
      <c r="AV16" s="59"/>
      <c r="AW16" s="59"/>
      <c r="AX16" s="59"/>
      <c r="AY16" s="59"/>
      <c r="AZ16" s="59"/>
      <c r="BA16" s="59"/>
      <c r="BB16" s="59"/>
      <c r="BC16" s="59">
        <v>1</v>
      </c>
      <c r="BD16" s="59"/>
      <c r="BE16" s="59"/>
      <c r="BF16" s="59"/>
      <c r="BG16" s="59"/>
      <c r="BH16" s="59"/>
      <c r="BI16" s="59"/>
      <c r="BJ16" s="59"/>
      <c r="BK16" s="59"/>
      <c r="BL16" s="59"/>
      <c r="BM16" s="59"/>
    </row>
    <row r="17" spans="1:65" ht="12" customHeight="1" x14ac:dyDescent="0.15">
      <c r="A17" s="12"/>
      <c r="B17" s="84"/>
      <c r="C17" s="68"/>
      <c r="D17" s="86"/>
      <c r="E17" s="68"/>
      <c r="F17" s="89"/>
      <c r="G17" s="91"/>
      <c r="H17" s="68"/>
      <c r="I17" s="68"/>
      <c r="J17" s="70"/>
      <c r="K17" s="44">
        <v>3</v>
      </c>
      <c r="L17" s="1"/>
      <c r="M17" s="44" t="str">
        <f>_xlfn.XLOOKUP(L17, $V$5:$V$9, $W$5:$W$9, "", 0)</f>
        <v/>
      </c>
      <c r="N17" s="44" t="str">
        <f>IF(L17="Ion Thruster", 5 * G17, _xlfn.XLOOKUP(L17, $V$5:$V$9, $X$5:$X$9, "", 0))</f>
        <v/>
      </c>
      <c r="O17" s="2"/>
      <c r="P17" s="44" t="str">
        <f t="shared" si="6"/>
        <v/>
      </c>
      <c r="Q17" s="44" t="str">
        <f t="shared" si="7"/>
        <v/>
      </c>
      <c r="R17" s="76" t="s">
        <v>49</v>
      </c>
      <c r="S17" s="78" t="str">
        <f>IF(B15="", "", I15*P19)</f>
        <v/>
      </c>
      <c r="T17" s="64"/>
      <c r="U17" s="23"/>
      <c r="Y17" s="113"/>
      <c r="Z17" s="56" t="s">
        <v>35</v>
      </c>
      <c r="AA17" s="59" t="e">
        <f>NA()</f>
        <v>#N/A</v>
      </c>
      <c r="AB17" s="59" t="e">
        <f>NA()</f>
        <v>#N/A</v>
      </c>
      <c r="AC17" s="59" t="e">
        <f>NA()</f>
        <v>#N/A</v>
      </c>
      <c r="AD17" s="59" t="e">
        <f>NA()</f>
        <v>#N/A</v>
      </c>
      <c r="AE17" s="59" t="e">
        <f>NA()</f>
        <v>#N/A</v>
      </c>
      <c r="AF17" s="59" t="e">
        <f>NA()</f>
        <v>#N/A</v>
      </c>
      <c r="AG17" s="59" t="e">
        <f>NA()</f>
        <v>#N/A</v>
      </c>
      <c r="AH17" s="59" t="e">
        <f>NA()</f>
        <v>#N/A</v>
      </c>
      <c r="AI17" s="59">
        <v>3</v>
      </c>
      <c r="AJ17" s="59" t="e">
        <f>NA()</f>
        <v>#N/A</v>
      </c>
      <c r="AK17" s="59" t="e">
        <f>NA()</f>
        <v>#N/A</v>
      </c>
      <c r="AL17" s="59" t="e">
        <f>NA()</f>
        <v>#N/A</v>
      </c>
      <c r="AM17" s="59" t="e">
        <f>NA()</f>
        <v>#N/A</v>
      </c>
      <c r="AN17" s="59" t="e">
        <f>NA()</f>
        <v>#N/A</v>
      </c>
      <c r="AO17" s="59" t="e">
        <f>NA()</f>
        <v>#N/A</v>
      </c>
      <c r="AP17" s="59" t="e">
        <f>NA()</f>
        <v>#N/A</v>
      </c>
      <c r="AQ17" s="59" t="e">
        <f>NA()</f>
        <v>#N/A</v>
      </c>
      <c r="AR17" s="59" t="e">
        <f>NA()</f>
        <v>#N/A</v>
      </c>
      <c r="AS17" s="59" t="e">
        <f>NA()</f>
        <v>#N/A</v>
      </c>
      <c r="AT17" s="58" t="str">
        <f t="shared" si="3"/>
        <v>Mars</v>
      </c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</row>
    <row r="18" spans="1:65" ht="12" customHeight="1" x14ac:dyDescent="0.15">
      <c r="A18" s="12"/>
      <c r="B18" s="84"/>
      <c r="C18" s="68"/>
      <c r="D18" s="86"/>
      <c r="E18" s="68"/>
      <c r="F18" s="89"/>
      <c r="G18" s="91"/>
      <c r="H18" s="68"/>
      <c r="I18" s="68"/>
      <c r="J18" s="70"/>
      <c r="K18" s="44">
        <v>4</v>
      </c>
      <c r="L18" s="1"/>
      <c r="M18" s="44" t="str">
        <f>_xlfn.XLOOKUP(L18, $V$5:$V$9, $W$5:$W$9, "", 0)</f>
        <v/>
      </c>
      <c r="N18" s="44" t="str">
        <f>IF(L18="Ion Thruster", 5 * G18, _xlfn.XLOOKUP(L18, $V$5:$V$9, $X$5:$X$9, "", 0))</f>
        <v/>
      </c>
      <c r="O18" s="2"/>
      <c r="P18" s="44" t="str">
        <f t="shared" si="6"/>
        <v/>
      </c>
      <c r="Q18" s="44" t="str">
        <f t="shared" si="7"/>
        <v/>
      </c>
      <c r="R18" s="77"/>
      <c r="S18" s="79"/>
      <c r="T18" s="62"/>
      <c r="U18" s="23"/>
      <c r="Y18" s="113"/>
      <c r="Z18" s="56" t="s">
        <v>36</v>
      </c>
      <c r="AA18" s="59" t="e">
        <f>NA()</f>
        <v>#N/A</v>
      </c>
      <c r="AB18" s="59" t="e">
        <f>NA()</f>
        <v>#N/A</v>
      </c>
      <c r="AC18" s="59" t="e">
        <f>NA()</f>
        <v>#N/A</v>
      </c>
      <c r="AD18" s="59" t="e">
        <f>NA()</f>
        <v>#N/A</v>
      </c>
      <c r="AE18" s="59" t="e">
        <f>NA()</f>
        <v>#N/A</v>
      </c>
      <c r="AF18" s="59" t="e">
        <f>NA()</f>
        <v>#N/A</v>
      </c>
      <c r="AG18" s="59" t="e">
        <f>NA()</f>
        <v>#N/A</v>
      </c>
      <c r="AH18" s="59" t="e">
        <f>NA()</f>
        <v>#N/A</v>
      </c>
      <c r="AI18" s="59">
        <v>1</v>
      </c>
      <c r="AJ18" s="59" t="e">
        <f>NA()</f>
        <v>#N/A</v>
      </c>
      <c r="AK18" s="59" t="e">
        <f>NA()</f>
        <v>#N/A</v>
      </c>
      <c r="AL18" s="59" t="e">
        <f>NA()</f>
        <v>#N/A</v>
      </c>
      <c r="AM18" s="59" t="e">
        <f>NA()</f>
        <v>#N/A</v>
      </c>
      <c r="AN18" s="59" t="e">
        <f>NA()</f>
        <v>#N/A</v>
      </c>
      <c r="AO18" s="59" t="e">
        <f>NA()</f>
        <v>#N/A</v>
      </c>
      <c r="AP18" s="59" t="e">
        <f>NA()</f>
        <v>#N/A</v>
      </c>
      <c r="AQ18" s="59" t="e">
        <f>NA()</f>
        <v>#N/A</v>
      </c>
      <c r="AR18" s="59" t="e">
        <f>NA()</f>
        <v>#N/A</v>
      </c>
      <c r="AS18" s="59" t="e">
        <f>NA()</f>
        <v>#N/A</v>
      </c>
      <c r="AT18" s="58" t="str">
        <f t="shared" si="3"/>
        <v>Phobos</v>
      </c>
      <c r="AU18" s="59"/>
      <c r="AV18" s="59"/>
      <c r="AW18" s="59"/>
      <c r="AX18" s="59"/>
      <c r="AY18" s="59"/>
      <c r="AZ18" s="59"/>
      <c r="BA18" s="59"/>
      <c r="BB18" s="59"/>
      <c r="BC18" s="59">
        <v>1</v>
      </c>
      <c r="BD18" s="59"/>
      <c r="BE18" s="59"/>
      <c r="BF18" s="59"/>
      <c r="BG18" s="59"/>
      <c r="BH18" s="59"/>
      <c r="BI18" s="59"/>
      <c r="BJ18" s="59"/>
      <c r="BK18" s="59"/>
      <c r="BL18" s="59"/>
      <c r="BM18" s="59"/>
    </row>
    <row r="19" spans="1:65" ht="12" customHeight="1" x14ac:dyDescent="0.15">
      <c r="A19" s="12"/>
      <c r="B19" s="84"/>
      <c r="C19" s="94"/>
      <c r="D19" s="104"/>
      <c r="E19" s="94"/>
      <c r="F19" s="89"/>
      <c r="G19" s="106"/>
      <c r="H19" s="94"/>
      <c r="I19" s="94"/>
      <c r="J19" s="88"/>
      <c r="K19" s="98"/>
      <c r="L19" s="99"/>
      <c r="M19" s="99"/>
      <c r="N19" s="100"/>
      <c r="O19" s="46" t="s">
        <v>48</v>
      </c>
      <c r="P19" s="47" t="str">
        <f>IF(J15="","",J15+SUM(P15:P18))</f>
        <v/>
      </c>
      <c r="Q19" s="47" t="str">
        <f>IF(B15="", "", SUM(Q15:Q18))</f>
        <v/>
      </c>
      <c r="R19" s="48" t="s">
        <v>41</v>
      </c>
      <c r="S19" s="49" t="str">
        <f>IF($B15="","",IF(Q19 &gt;= S17, "Y", "N"))</f>
        <v/>
      </c>
      <c r="T19" s="122"/>
      <c r="U19" s="23"/>
      <c r="Y19" s="113"/>
      <c r="Z19" s="56" t="s">
        <v>31</v>
      </c>
      <c r="AA19" s="59" t="e">
        <f>NA()</f>
        <v>#N/A</v>
      </c>
      <c r="AB19" s="59" t="e">
        <f>NA()</f>
        <v>#N/A</v>
      </c>
      <c r="AC19" s="59" t="e">
        <f>NA()</f>
        <v>#N/A</v>
      </c>
      <c r="AD19" s="59" t="e">
        <f>NA()</f>
        <v>#N/A</v>
      </c>
      <c r="AE19" s="59" t="e">
        <f>NA()</f>
        <v>#N/A</v>
      </c>
      <c r="AF19" s="59" t="e">
        <f>NA()</f>
        <v>#N/A</v>
      </c>
      <c r="AG19" s="59" t="e">
        <f>NA()</f>
        <v>#N/A</v>
      </c>
      <c r="AH19" s="59" t="e">
        <f>NA()</f>
        <v>#N/A</v>
      </c>
      <c r="AI19" s="59" t="e">
        <f>NA()</f>
        <v>#N/A</v>
      </c>
      <c r="AJ19" s="59" t="e">
        <f>NA()</f>
        <v>#N/A</v>
      </c>
      <c r="AK19" s="59" t="e">
        <f>NA()</f>
        <v>#N/A</v>
      </c>
      <c r="AL19" s="59" t="e">
        <f>NA()</f>
        <v>#N/A</v>
      </c>
      <c r="AM19" s="59" t="e">
        <f>NA()</f>
        <v>#N/A</v>
      </c>
      <c r="AN19" s="59">
        <v>2</v>
      </c>
      <c r="AO19" s="59">
        <v>4</v>
      </c>
      <c r="AP19" s="59" t="e">
        <f>NA()</f>
        <v>#N/A</v>
      </c>
      <c r="AQ19" s="59" t="e">
        <f>NA()</f>
        <v>#N/A</v>
      </c>
      <c r="AR19" s="59" t="e">
        <f>NA()</f>
        <v>#N/A</v>
      </c>
      <c r="AS19" s="59" t="e">
        <f>NA()</f>
        <v>#N/A</v>
      </c>
      <c r="AT19" s="58" t="str">
        <f t="shared" si="3"/>
        <v>Mercury Fly-by</v>
      </c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>
        <v>1</v>
      </c>
      <c r="BI19" s="59"/>
      <c r="BJ19" s="59"/>
      <c r="BK19" s="59"/>
      <c r="BL19" s="59"/>
      <c r="BM19" s="59"/>
    </row>
    <row r="20" spans="1:65" ht="12" customHeight="1" x14ac:dyDescent="0.15">
      <c r="A20" s="12"/>
      <c r="B20" s="101"/>
      <c r="C20" s="68" t="str">
        <f t="shared" ref="C20" si="8">IF(B20="", "", "to")</f>
        <v/>
      </c>
      <c r="D20" s="86"/>
      <c r="E20" s="93" t="str" cm="1">
        <f t="array" ref="E20">IF(B20="", "", _xlfn.XLOOKUP(B20, $Z$7:$Z$25, _xlfn.XLOOKUP(D20, $AU$6:$BM$6, $AU$7:$BM$25, ""), ""))</f>
        <v/>
      </c>
      <c r="F20" s="89"/>
      <c r="G20" s="91" t="str">
        <f t="shared" ref="G20" si="9">IF(B20="","",ROUNDUP(E20*F20,0))</f>
        <v/>
      </c>
      <c r="H20" s="68" t="str" cm="1">
        <f t="array" ref="H20">IF(B20="", "", _xlfn.XLOOKUP(B20, $Z$7:$Z$25, _xlfn.XLOOKUP(D20, $AA$6:$AS$6, $AA$7:$AS$25, ""), ""))</f>
        <v/>
      </c>
      <c r="I20" s="68" t="str">
        <f t="shared" ref="I20" si="10">IF(AND(F20&lt;1, F20&gt;0), ROUNDUP(H20/F20, 0), H20)</f>
        <v/>
      </c>
      <c r="J20" s="70"/>
      <c r="K20" s="44">
        <v>1</v>
      </c>
      <c r="L20" s="1"/>
      <c r="M20" s="44" t="str">
        <f>_xlfn.XLOOKUP(L20, $V$5:$V$9, $W$5:$W$9, "", 0)</f>
        <v/>
      </c>
      <c r="N20" s="44" t="str">
        <f>IF(L20="Ion Thruster", 5 * G20, _xlfn.XLOOKUP(L20, $V$5:$V$9, $X$5:$X$9, "", 0))</f>
        <v/>
      </c>
      <c r="O20" s="2"/>
      <c r="P20" s="44" t="str">
        <f t="shared" ref="P20:P23" si="11">IF(M20="", "", M20*O20)</f>
        <v/>
      </c>
      <c r="Q20" s="44" t="str">
        <f t="shared" ref="Q20:Q23" si="12">IF(N20="", "", N20*O20)</f>
        <v/>
      </c>
      <c r="R20" s="72"/>
      <c r="S20" s="73"/>
      <c r="T20" s="63"/>
      <c r="U20" s="23"/>
      <c r="Y20" s="113"/>
      <c r="Z20" s="56" t="s">
        <v>37</v>
      </c>
      <c r="AA20" s="59" t="e">
        <f>NA()</f>
        <v>#N/A</v>
      </c>
      <c r="AB20" s="59" t="e">
        <f>NA()</f>
        <v>#N/A</v>
      </c>
      <c r="AC20" s="59" t="e">
        <f>NA()</f>
        <v>#N/A</v>
      </c>
      <c r="AD20" s="59" t="e">
        <f>NA()</f>
        <v>#N/A</v>
      </c>
      <c r="AE20" s="59" t="e">
        <f>NA()</f>
        <v>#N/A</v>
      </c>
      <c r="AF20" s="59" t="e">
        <f>NA()</f>
        <v>#N/A</v>
      </c>
      <c r="AG20" s="59">
        <v>7</v>
      </c>
      <c r="AH20" s="59" t="e">
        <f>NA()</f>
        <v>#N/A</v>
      </c>
      <c r="AI20" s="59" t="e">
        <f>NA()</f>
        <v>#N/A</v>
      </c>
      <c r="AJ20" s="59" t="e">
        <f>NA()</f>
        <v>#N/A</v>
      </c>
      <c r="AK20" s="59" t="e">
        <f>NA()</f>
        <v>#N/A</v>
      </c>
      <c r="AL20" s="59" t="e">
        <f>NA()</f>
        <v>#N/A</v>
      </c>
      <c r="AM20" s="59" t="e">
        <f>NA()</f>
        <v>#N/A</v>
      </c>
      <c r="AN20" s="59" t="e">
        <f>NA()</f>
        <v>#N/A</v>
      </c>
      <c r="AO20" s="59">
        <v>2</v>
      </c>
      <c r="AP20" s="59" t="e">
        <f>NA()</f>
        <v>#N/A</v>
      </c>
      <c r="AQ20" s="59" t="e">
        <f>NA()</f>
        <v>#N/A</v>
      </c>
      <c r="AR20" s="59" t="e">
        <f>NA()</f>
        <v>#N/A</v>
      </c>
      <c r="AS20" s="59" t="e">
        <f>NA()</f>
        <v>#N/A</v>
      </c>
      <c r="AT20" s="58" t="str">
        <f t="shared" si="3"/>
        <v>Mercury Orbit</v>
      </c>
      <c r="AU20" s="59"/>
      <c r="AV20" s="59"/>
      <c r="AW20" s="59"/>
      <c r="AX20" s="59"/>
      <c r="AY20" s="59"/>
      <c r="AZ20" s="59"/>
      <c r="BA20" s="59">
        <v>1</v>
      </c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</row>
    <row r="21" spans="1:65" ht="12" customHeight="1" x14ac:dyDescent="0.15">
      <c r="A21" s="12"/>
      <c r="B21" s="84"/>
      <c r="C21" s="68"/>
      <c r="D21" s="86"/>
      <c r="E21" s="68"/>
      <c r="F21" s="89"/>
      <c r="G21" s="91"/>
      <c r="H21" s="68"/>
      <c r="I21" s="68"/>
      <c r="J21" s="70"/>
      <c r="K21" s="44">
        <v>2</v>
      </c>
      <c r="L21" s="1"/>
      <c r="M21" s="44" t="str">
        <f>_xlfn.XLOOKUP(L21, $V$5:$V$9, $W$5:$W$9, "", 0)</f>
        <v/>
      </c>
      <c r="N21" s="44" t="str">
        <f>IF(L21="Ion Thruster", 5 * G21, _xlfn.XLOOKUP(L21, $V$5:$V$9, $X$5:$X$9, "", 0))</f>
        <v/>
      </c>
      <c r="O21" s="2"/>
      <c r="P21" s="44" t="str">
        <f t="shared" si="11"/>
        <v/>
      </c>
      <c r="Q21" s="44" t="str">
        <f t="shared" si="12"/>
        <v/>
      </c>
      <c r="R21" s="74"/>
      <c r="S21" s="75"/>
      <c r="T21" s="62"/>
      <c r="U21" s="23"/>
      <c r="Y21" s="113"/>
      <c r="Z21" s="56" t="s">
        <v>38</v>
      </c>
      <c r="AA21" s="59" t="e">
        <f>NA()</f>
        <v>#N/A</v>
      </c>
      <c r="AB21" s="59" t="e">
        <f>NA()</f>
        <v>#N/A</v>
      </c>
      <c r="AC21" s="59" t="e">
        <f>NA()</f>
        <v>#N/A</v>
      </c>
      <c r="AD21" s="59" t="e">
        <f>NA()</f>
        <v>#N/A</v>
      </c>
      <c r="AE21" s="59" t="e">
        <f>NA()</f>
        <v>#N/A</v>
      </c>
      <c r="AF21" s="59" t="e">
        <f>NA()</f>
        <v>#N/A</v>
      </c>
      <c r="AG21" s="59" t="e">
        <f>NA()</f>
        <v>#N/A</v>
      </c>
      <c r="AH21" s="59" t="e">
        <f>NA()</f>
        <v>#N/A</v>
      </c>
      <c r="AI21" s="59" t="e">
        <f>NA()</f>
        <v>#N/A</v>
      </c>
      <c r="AJ21" s="59" t="e">
        <f>NA()</f>
        <v>#N/A</v>
      </c>
      <c r="AK21" s="59" t="e">
        <f>NA()</f>
        <v>#N/A</v>
      </c>
      <c r="AL21" s="59" t="e">
        <f>NA()</f>
        <v>#N/A</v>
      </c>
      <c r="AM21" s="59" t="e">
        <f>NA()</f>
        <v>#N/A</v>
      </c>
      <c r="AN21" s="59">
        <v>2</v>
      </c>
      <c r="AO21" s="59" t="e">
        <f>NA()</f>
        <v>#N/A</v>
      </c>
      <c r="AP21" s="59" t="e">
        <f>NA()</f>
        <v>#N/A</v>
      </c>
      <c r="AQ21" s="59" t="e">
        <f>NA()</f>
        <v>#N/A</v>
      </c>
      <c r="AR21" s="59" t="e">
        <f>NA()</f>
        <v>#N/A</v>
      </c>
      <c r="AS21" s="59" t="e">
        <f>NA()</f>
        <v>#N/A</v>
      </c>
      <c r="AT21" s="58" t="str">
        <f t="shared" si="3"/>
        <v>Mercury</v>
      </c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</row>
    <row r="22" spans="1:65" ht="12" customHeight="1" x14ac:dyDescent="0.15">
      <c r="A22" s="12"/>
      <c r="B22" s="84"/>
      <c r="C22" s="68"/>
      <c r="D22" s="86"/>
      <c r="E22" s="68"/>
      <c r="F22" s="89"/>
      <c r="G22" s="91"/>
      <c r="H22" s="68"/>
      <c r="I22" s="68"/>
      <c r="J22" s="70"/>
      <c r="K22" s="44">
        <v>3</v>
      </c>
      <c r="L22" s="1"/>
      <c r="M22" s="44" t="str">
        <f>_xlfn.XLOOKUP(L22, $V$5:$V$9, $W$5:$W$9, "", 0)</f>
        <v/>
      </c>
      <c r="N22" s="44" t="str">
        <f>IF(L22="Ion Thruster", 5 * G22, _xlfn.XLOOKUP(L22, $V$5:$V$9, $X$5:$X$9, "", 0))</f>
        <v/>
      </c>
      <c r="O22" s="2"/>
      <c r="P22" s="44" t="str">
        <f t="shared" si="11"/>
        <v/>
      </c>
      <c r="Q22" s="44" t="str">
        <f t="shared" si="12"/>
        <v/>
      </c>
      <c r="R22" s="76" t="s">
        <v>49</v>
      </c>
      <c r="S22" s="78" t="str">
        <f t="shared" ref="S22" si="13">IF(B20="", "", I20*P24)</f>
        <v/>
      </c>
      <c r="T22" s="64"/>
      <c r="U22" s="23"/>
      <c r="Y22" s="113"/>
      <c r="Z22" s="56" t="s">
        <v>32</v>
      </c>
      <c r="AA22" s="59" t="e">
        <f>NA()</f>
        <v>#N/A</v>
      </c>
      <c r="AB22" s="59" t="e">
        <f>NA()</f>
        <v>#N/A</v>
      </c>
      <c r="AC22" s="59" t="e">
        <f>NA()</f>
        <v>#N/A</v>
      </c>
      <c r="AD22" s="59" t="e">
        <f>NA()</f>
        <v>#N/A</v>
      </c>
      <c r="AE22" s="59" t="e">
        <f>NA()</f>
        <v>#N/A</v>
      </c>
      <c r="AF22" s="59" t="e">
        <f>NA()</f>
        <v>#N/A</v>
      </c>
      <c r="AG22" s="59">
        <v>3</v>
      </c>
      <c r="AH22" s="59">
        <v>9</v>
      </c>
      <c r="AI22" s="59" t="e">
        <f>NA()</f>
        <v>#N/A</v>
      </c>
      <c r="AJ22" s="59" t="e">
        <f>NA()</f>
        <v>#N/A</v>
      </c>
      <c r="AK22" s="59" t="e">
        <f>NA()</f>
        <v>#N/A</v>
      </c>
      <c r="AL22" s="59" t="e">
        <f>NA()</f>
        <v>#N/A</v>
      </c>
      <c r="AM22" s="59" t="e">
        <f>NA()</f>
        <v>#N/A</v>
      </c>
      <c r="AN22" s="59" t="e">
        <f>NA()</f>
        <v>#N/A</v>
      </c>
      <c r="AO22" s="59" t="e">
        <f>NA()</f>
        <v>#N/A</v>
      </c>
      <c r="AP22" s="59" t="e">
        <f>NA()</f>
        <v>#N/A</v>
      </c>
      <c r="AQ22" s="59" t="e">
        <f>NA()</f>
        <v>#N/A</v>
      </c>
      <c r="AR22" s="59">
        <v>0</v>
      </c>
      <c r="AS22" s="59" t="e">
        <f>NA()</f>
        <v>#N/A</v>
      </c>
      <c r="AT22" s="58" t="str">
        <f t="shared" si="3"/>
        <v>Venus Orbit</v>
      </c>
      <c r="AU22" s="59"/>
      <c r="AV22" s="59"/>
      <c r="AW22" s="59"/>
      <c r="AX22" s="59"/>
      <c r="AY22" s="59"/>
      <c r="AZ22" s="59"/>
      <c r="BA22" s="59">
        <v>1</v>
      </c>
      <c r="BB22" s="59">
        <v>1</v>
      </c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</row>
    <row r="23" spans="1:65" ht="12" customHeight="1" x14ac:dyDescent="0.15">
      <c r="A23" s="12"/>
      <c r="B23" s="84"/>
      <c r="C23" s="68"/>
      <c r="D23" s="86"/>
      <c r="E23" s="68"/>
      <c r="F23" s="89"/>
      <c r="G23" s="91"/>
      <c r="H23" s="68"/>
      <c r="I23" s="68"/>
      <c r="J23" s="70"/>
      <c r="K23" s="44">
        <v>4</v>
      </c>
      <c r="L23" s="1"/>
      <c r="M23" s="44" t="str">
        <f>_xlfn.XLOOKUP(L23, $V$5:$V$9, $W$5:$W$9, "", 0)</f>
        <v/>
      </c>
      <c r="N23" s="44" t="str">
        <f>IF(L23="Ion Thruster", 5 * G23, _xlfn.XLOOKUP(L23, $V$5:$V$9, $X$5:$X$9, "", 0))</f>
        <v/>
      </c>
      <c r="O23" s="2"/>
      <c r="P23" s="44" t="str">
        <f t="shared" si="11"/>
        <v/>
      </c>
      <c r="Q23" s="44" t="str">
        <f t="shared" si="12"/>
        <v/>
      </c>
      <c r="R23" s="77"/>
      <c r="S23" s="79"/>
      <c r="T23" s="62"/>
      <c r="U23" s="23"/>
      <c r="Y23" s="113"/>
      <c r="Z23" s="56" t="s">
        <v>33</v>
      </c>
      <c r="AA23" s="59" t="e">
        <f>NA()</f>
        <v>#N/A</v>
      </c>
      <c r="AB23" s="59" t="e">
        <f>NA()</f>
        <v>#N/A</v>
      </c>
      <c r="AC23" s="59" t="e">
        <f>NA()</f>
        <v>#N/A</v>
      </c>
      <c r="AD23" s="59" t="e">
        <f>NA()</f>
        <v>#N/A</v>
      </c>
      <c r="AE23" s="59" t="e">
        <f>NA()</f>
        <v>#N/A</v>
      </c>
      <c r="AF23" s="59" t="e">
        <f>NA()</f>
        <v>#N/A</v>
      </c>
      <c r="AG23" s="59" t="e">
        <f>NA()</f>
        <v>#N/A</v>
      </c>
      <c r="AH23" s="59" t="e">
        <f>NA()</f>
        <v>#N/A</v>
      </c>
      <c r="AI23" s="59" t="e">
        <f>NA()</f>
        <v>#N/A</v>
      </c>
      <c r="AJ23" s="59" t="e">
        <f>NA()</f>
        <v>#N/A</v>
      </c>
      <c r="AK23" s="59" t="e">
        <f>NA()</f>
        <v>#N/A</v>
      </c>
      <c r="AL23" s="59" t="e">
        <f>NA()</f>
        <v>#N/A</v>
      </c>
      <c r="AM23" s="59" t="e">
        <f>NA()</f>
        <v>#N/A</v>
      </c>
      <c r="AN23" s="59" t="e">
        <f>NA()</f>
        <v>#N/A</v>
      </c>
      <c r="AO23" s="59" t="e">
        <f>NA()</f>
        <v>#N/A</v>
      </c>
      <c r="AP23" s="59">
        <v>1</v>
      </c>
      <c r="AQ23" s="59" t="e">
        <f>NA()</f>
        <v>#N/A</v>
      </c>
      <c r="AR23" s="59">
        <v>1</v>
      </c>
      <c r="AS23" s="59" t="e">
        <f>NA()</f>
        <v>#N/A</v>
      </c>
      <c r="AT23" s="58" t="str">
        <f t="shared" si="3"/>
        <v>Venus Fly-by</v>
      </c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>
        <v>1</v>
      </c>
      <c r="BK23" s="59"/>
      <c r="BL23" s="59"/>
      <c r="BM23" s="59"/>
    </row>
    <row r="24" spans="1:65" ht="12" customHeight="1" x14ac:dyDescent="0.15">
      <c r="A24" s="12"/>
      <c r="B24" s="102"/>
      <c r="C24" s="94"/>
      <c r="D24" s="104"/>
      <c r="E24" s="94"/>
      <c r="F24" s="89"/>
      <c r="G24" s="106"/>
      <c r="H24" s="94"/>
      <c r="I24" s="94"/>
      <c r="J24" s="88"/>
      <c r="K24" s="98"/>
      <c r="L24" s="99"/>
      <c r="M24" s="99"/>
      <c r="N24" s="100"/>
      <c r="O24" s="46" t="s">
        <v>48</v>
      </c>
      <c r="P24" s="47" t="str">
        <f t="shared" ref="P24" si="14">IF(J20="","",J20+SUM(P20:P23))</f>
        <v/>
      </c>
      <c r="Q24" s="47" t="str">
        <f t="shared" ref="Q24" si="15">IF(B20="", "", SUM(Q20:Q23))</f>
        <v/>
      </c>
      <c r="R24" s="48" t="s">
        <v>41</v>
      </c>
      <c r="S24" s="49" t="str">
        <f t="shared" ref="S24" si="16">IF($B20="","",IF(Q24 &gt;= S22, "Y", "N"))</f>
        <v/>
      </c>
      <c r="T24" s="122"/>
      <c r="U24" s="23"/>
      <c r="Y24" s="113"/>
      <c r="Z24" s="56" t="s">
        <v>39</v>
      </c>
      <c r="AA24" s="59" t="e">
        <f>NA()</f>
        <v>#N/A</v>
      </c>
      <c r="AB24" s="59" t="e">
        <f>NA()</f>
        <v>#N/A</v>
      </c>
      <c r="AC24" s="59" t="e">
        <f>NA()</f>
        <v>#N/A</v>
      </c>
      <c r="AD24" s="59" t="e">
        <f>NA()</f>
        <v>#N/A</v>
      </c>
      <c r="AE24" s="59" t="e">
        <f>NA()</f>
        <v>#N/A</v>
      </c>
      <c r="AF24" s="59" t="e">
        <f>NA()</f>
        <v>#N/A</v>
      </c>
      <c r="AG24" s="59" t="e">
        <f>NA()</f>
        <v>#N/A</v>
      </c>
      <c r="AH24" s="59" t="e">
        <f>NA()</f>
        <v>#N/A</v>
      </c>
      <c r="AI24" s="59" t="e">
        <f>NA()</f>
        <v>#N/A</v>
      </c>
      <c r="AJ24" s="59" t="e">
        <f>NA()</f>
        <v>#N/A</v>
      </c>
      <c r="AK24" s="59" t="e">
        <f>NA()</f>
        <v>#N/A</v>
      </c>
      <c r="AL24" s="59" t="e">
        <f>NA()</f>
        <v>#N/A</v>
      </c>
      <c r="AM24" s="59" t="e">
        <f>NA()</f>
        <v>#N/A</v>
      </c>
      <c r="AN24" s="59" t="e">
        <f>NA()</f>
        <v>#N/A</v>
      </c>
      <c r="AO24" s="59" t="e">
        <f>NA()</f>
        <v>#N/A</v>
      </c>
      <c r="AP24" s="59">
        <v>6</v>
      </c>
      <c r="AQ24" s="59" t="e">
        <f>NA()</f>
        <v>#N/A</v>
      </c>
      <c r="AR24" s="59" t="e">
        <f>NA()</f>
        <v>#N/A</v>
      </c>
      <c r="AS24" s="59" t="e">
        <f>NA()</f>
        <v>#N/A</v>
      </c>
      <c r="AT24" s="58" t="str">
        <f t="shared" si="3"/>
        <v>Venus</v>
      </c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</row>
    <row r="25" spans="1:65" ht="12" customHeight="1" x14ac:dyDescent="0.15">
      <c r="A25" s="12"/>
      <c r="B25" s="101"/>
      <c r="C25" s="93" t="str">
        <f t="shared" ref="C25" si="17">IF(B25="", "", "to")</f>
        <v/>
      </c>
      <c r="D25" s="107"/>
      <c r="E25" s="93" t="str" cm="1">
        <f t="array" ref="E25">IF(B25="", "", _xlfn.XLOOKUP(B25, $Z$7:$Z$25, _xlfn.XLOOKUP(D25, $AU$6:$BM$6, $AU$7:$BM$25, ""), ""))</f>
        <v/>
      </c>
      <c r="F25" s="89"/>
      <c r="G25" s="91" t="str">
        <f t="shared" ref="G25" si="18">IF(B25="","",ROUNDUP(E25*F25,0))</f>
        <v/>
      </c>
      <c r="H25" s="68" t="str" cm="1">
        <f t="array" ref="H25">IF(B25="", "", _xlfn.XLOOKUP(B25, $Z$7:$Z$25, _xlfn.XLOOKUP(D25, $AA$6:$AS$6, $AA$7:$AS$25, ""), ""))</f>
        <v/>
      </c>
      <c r="I25" s="68" t="str">
        <f t="shared" ref="I25" si="19">IF(AND(F25&lt;1, F25&gt;0), ROUNDUP(H25/F25, 0), H25)</f>
        <v/>
      </c>
      <c r="J25" s="70"/>
      <c r="K25" s="44">
        <v>1</v>
      </c>
      <c r="L25" s="1"/>
      <c r="M25" s="44" t="str">
        <f>_xlfn.XLOOKUP(L25, $V$5:$V$9, $W$5:$W$9, "", 0)</f>
        <v/>
      </c>
      <c r="N25" s="44" t="str">
        <f>IF(L25="Ion Thruster", 5 * G25, _xlfn.XLOOKUP(L25, $V$5:$V$9, $X$5:$X$9, "", 0))</f>
        <v/>
      </c>
      <c r="O25" s="2"/>
      <c r="P25" s="44" t="str">
        <f t="shared" ref="P25:P28" si="20">IF(M25="", "", M25*O25)</f>
        <v/>
      </c>
      <c r="Q25" s="44" t="str">
        <f t="shared" ref="Q25:Q28" si="21">IF(N25="", "", N25*O25)</f>
        <v/>
      </c>
      <c r="R25" s="72"/>
      <c r="S25" s="73"/>
      <c r="T25" s="63"/>
      <c r="U25" s="23"/>
      <c r="Y25" s="114"/>
      <c r="Z25" s="56" t="s">
        <v>34</v>
      </c>
      <c r="AA25" s="59" t="e">
        <f>NA()</f>
        <v>#N/A</v>
      </c>
      <c r="AB25" s="59" t="e">
        <f>NA()</f>
        <v>#N/A</v>
      </c>
      <c r="AC25" s="59" t="e">
        <f>NA()</f>
        <v>#N/A</v>
      </c>
      <c r="AD25" s="59" t="e">
        <f>NA()</f>
        <v>#N/A</v>
      </c>
      <c r="AE25" s="59" t="e">
        <f>NA()</f>
        <v>#N/A</v>
      </c>
      <c r="AF25" s="59" t="e">
        <f>NA()</f>
        <v>#N/A</v>
      </c>
      <c r="AG25" s="59">
        <v>5</v>
      </c>
      <c r="AH25" s="59">
        <v>3</v>
      </c>
      <c r="AI25" s="59" t="e">
        <f>NA()</f>
        <v>#N/A</v>
      </c>
      <c r="AJ25" s="59" t="e">
        <f>NA()</f>
        <v>#N/A</v>
      </c>
      <c r="AK25" s="59" t="e">
        <f>NA()</f>
        <v>#N/A</v>
      </c>
      <c r="AL25" s="59" t="e">
        <f>NA()</f>
        <v>#N/A</v>
      </c>
      <c r="AM25" s="59" t="e">
        <f>NA()</f>
        <v>#N/A</v>
      </c>
      <c r="AN25" s="59" t="e">
        <f>NA()</f>
        <v>#N/A</v>
      </c>
      <c r="AO25" s="59" t="e">
        <f>NA()</f>
        <v>#N/A</v>
      </c>
      <c r="AP25" s="59" t="e">
        <f>NA()</f>
        <v>#N/A</v>
      </c>
      <c r="AQ25" s="59" t="e">
        <f>NA()</f>
        <v>#N/A</v>
      </c>
      <c r="AR25" s="59" t="e">
        <f>NA()</f>
        <v>#N/A</v>
      </c>
      <c r="AS25" s="59" t="e">
        <f>NA()</f>
        <v>#N/A</v>
      </c>
      <c r="AT25" s="58" t="str">
        <f t="shared" si="3"/>
        <v>Ceres</v>
      </c>
      <c r="AU25" s="59"/>
      <c r="AV25" s="59"/>
      <c r="AW25" s="59"/>
      <c r="AX25" s="59"/>
      <c r="AY25" s="59"/>
      <c r="AZ25" s="59"/>
      <c r="BA25" s="59">
        <v>2</v>
      </c>
      <c r="BB25" s="59">
        <v>1</v>
      </c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</row>
    <row r="26" spans="1:65" ht="12" customHeight="1" x14ac:dyDescent="0.15">
      <c r="A26" s="12"/>
      <c r="B26" s="84"/>
      <c r="C26" s="68"/>
      <c r="D26" s="108"/>
      <c r="E26" s="68"/>
      <c r="F26" s="89"/>
      <c r="G26" s="91"/>
      <c r="H26" s="68"/>
      <c r="I26" s="68"/>
      <c r="J26" s="70"/>
      <c r="K26" s="44">
        <v>2</v>
      </c>
      <c r="L26" s="1"/>
      <c r="M26" s="44" t="str">
        <f>_xlfn.XLOOKUP(L26, $V$5:$V$9, $W$5:$W$9, "", 0)</f>
        <v/>
      </c>
      <c r="N26" s="44" t="str">
        <f>IF(L26="Ion Thruster", 5 * G26, _xlfn.XLOOKUP(L26, $V$5:$V$9, $X$5:$X$9, "", 0))</f>
        <v/>
      </c>
      <c r="O26" s="2"/>
      <c r="P26" s="44" t="str">
        <f t="shared" si="20"/>
        <v/>
      </c>
      <c r="Q26" s="44" t="str">
        <f t="shared" si="21"/>
        <v/>
      </c>
      <c r="R26" s="74"/>
      <c r="S26" s="75"/>
      <c r="T26" s="62"/>
      <c r="U26" s="23"/>
    </row>
    <row r="27" spans="1:65" ht="12" customHeight="1" x14ac:dyDescent="0.15">
      <c r="A27" s="12"/>
      <c r="B27" s="84"/>
      <c r="C27" s="68"/>
      <c r="D27" s="108"/>
      <c r="E27" s="68"/>
      <c r="F27" s="89"/>
      <c r="G27" s="91"/>
      <c r="H27" s="68"/>
      <c r="I27" s="68"/>
      <c r="J27" s="70"/>
      <c r="K27" s="44">
        <v>3</v>
      </c>
      <c r="L27" s="1"/>
      <c r="M27" s="44" t="str">
        <f>_xlfn.XLOOKUP(L27, $V$5:$V$9, $W$5:$W$9, "", 0)</f>
        <v/>
      </c>
      <c r="N27" s="44" t="str">
        <f>IF(L27="Ion Thruster", 5 * G27, _xlfn.XLOOKUP(L27, $V$5:$V$9, $X$5:$X$9, "", 0))</f>
        <v/>
      </c>
      <c r="O27" s="2"/>
      <c r="P27" s="44" t="str">
        <f t="shared" si="20"/>
        <v/>
      </c>
      <c r="Q27" s="44" t="str">
        <f t="shared" si="21"/>
        <v/>
      </c>
      <c r="R27" s="76" t="s">
        <v>49</v>
      </c>
      <c r="S27" s="78" t="str">
        <f t="shared" ref="S27" si="22">IF(B25="", "", I25*P29)</f>
        <v/>
      </c>
      <c r="T27" s="64"/>
      <c r="U27" s="23"/>
    </row>
    <row r="28" spans="1:65" ht="12" customHeight="1" x14ac:dyDescent="0.15">
      <c r="A28" s="12"/>
      <c r="B28" s="84"/>
      <c r="C28" s="68"/>
      <c r="D28" s="108"/>
      <c r="E28" s="68"/>
      <c r="F28" s="89"/>
      <c r="G28" s="91"/>
      <c r="H28" s="68"/>
      <c r="I28" s="68"/>
      <c r="J28" s="70"/>
      <c r="K28" s="44">
        <v>4</v>
      </c>
      <c r="L28" s="1"/>
      <c r="M28" s="44" t="str">
        <f>_xlfn.XLOOKUP(L28, $V$5:$V$9, $W$5:$W$9, "", 0)</f>
        <v/>
      </c>
      <c r="N28" s="44" t="str">
        <f>IF(L28="Ion Thruster", 5 * G28, _xlfn.XLOOKUP(L28, $V$5:$V$9, $X$5:$X$9, "", 0))</f>
        <v/>
      </c>
      <c r="O28" s="2"/>
      <c r="P28" s="44" t="str">
        <f t="shared" si="20"/>
        <v/>
      </c>
      <c r="Q28" s="44" t="str">
        <f t="shared" si="21"/>
        <v/>
      </c>
      <c r="R28" s="77"/>
      <c r="S28" s="79"/>
      <c r="T28" s="62"/>
      <c r="U28" s="23"/>
    </row>
    <row r="29" spans="1:65" ht="12" customHeight="1" x14ac:dyDescent="0.15">
      <c r="A29" s="12"/>
      <c r="B29" s="102"/>
      <c r="C29" s="94"/>
      <c r="D29" s="109"/>
      <c r="E29" s="94"/>
      <c r="F29" s="89"/>
      <c r="G29" s="106"/>
      <c r="H29" s="94"/>
      <c r="I29" s="94"/>
      <c r="J29" s="88"/>
      <c r="K29" s="98"/>
      <c r="L29" s="99"/>
      <c r="M29" s="99"/>
      <c r="N29" s="100"/>
      <c r="O29" s="46" t="s">
        <v>48</v>
      </c>
      <c r="P29" s="47" t="str">
        <f t="shared" ref="P29" si="23">IF(J25="","",J25+SUM(P25:P28))</f>
        <v/>
      </c>
      <c r="Q29" s="47" t="str">
        <f t="shared" ref="Q29" si="24">IF(B25="", "", SUM(Q25:Q28))</f>
        <v/>
      </c>
      <c r="R29" s="48" t="s">
        <v>41</v>
      </c>
      <c r="S29" s="49" t="str">
        <f t="shared" ref="S29" si="25">IF($B25="","",IF(Q29 &gt;= S27, "Y", "N"))</f>
        <v/>
      </c>
      <c r="T29" s="122"/>
      <c r="U29" s="23"/>
    </row>
    <row r="30" spans="1:65" ht="12" customHeight="1" x14ac:dyDescent="0.15">
      <c r="A30" s="12"/>
      <c r="B30" s="101"/>
      <c r="C30" s="93" t="str">
        <f t="shared" ref="C30" si="26">IF(B30="", "", "to")</f>
        <v/>
      </c>
      <c r="D30" s="103"/>
      <c r="E30" s="105" t="str" cm="1">
        <f t="array" ref="E30">IF(B30="", "", _xlfn.XLOOKUP(B30, $Z$7:$Z$25, _xlfn.XLOOKUP(D30, $AU$6:$BM$6, $AU$7:$BM$25, ""), ""))</f>
        <v/>
      </c>
      <c r="F30" s="89"/>
      <c r="G30" s="91" t="str">
        <f t="shared" ref="G30" si="27">IF(B30="","",ROUNDUP(E30*F30,0))</f>
        <v/>
      </c>
      <c r="H30" s="68" t="str" cm="1">
        <f t="array" ref="H30">IF(B30="", "", _xlfn.XLOOKUP(B30, $Z$7:$Z$25, _xlfn.XLOOKUP(D30, $AA$6:$AS$6, $AA$7:$AS$25, ""), ""))</f>
        <v/>
      </c>
      <c r="I30" s="68" t="str">
        <f t="shared" ref="I30" si="28">IF(AND(F30&lt;1, F30&gt;0), ROUNDUP(H30/F30, 0), H30)</f>
        <v/>
      </c>
      <c r="J30" s="70"/>
      <c r="K30" s="44">
        <v>1</v>
      </c>
      <c r="L30" s="1"/>
      <c r="M30" s="44" t="str">
        <f>_xlfn.XLOOKUP(L30, $V$5:$V$9, $W$5:$W$9, "", 0)</f>
        <v/>
      </c>
      <c r="N30" s="44" t="str">
        <f>IF(L30="Ion Thruster", 5 * G30, _xlfn.XLOOKUP(L30, $V$5:$V$9, $X$5:$X$9, "", 0))</f>
        <v/>
      </c>
      <c r="O30" s="2"/>
      <c r="P30" s="44" t="str">
        <f t="shared" ref="P30:P33" si="29">IF(M30="", "", M30*O30)</f>
        <v/>
      </c>
      <c r="Q30" s="44" t="str">
        <f t="shared" ref="Q30:Q33" si="30">IF(N30="", "", N30*O30)</f>
        <v/>
      </c>
      <c r="R30" s="72"/>
      <c r="S30" s="73"/>
      <c r="T30" s="63"/>
      <c r="U30" s="23"/>
    </row>
    <row r="31" spans="1:65" ht="12" customHeight="1" x14ac:dyDescent="0.15">
      <c r="A31" s="12"/>
      <c r="B31" s="84"/>
      <c r="C31" s="68"/>
      <c r="D31" s="86"/>
      <c r="E31" s="91"/>
      <c r="F31" s="89"/>
      <c r="G31" s="91"/>
      <c r="H31" s="68"/>
      <c r="I31" s="68"/>
      <c r="J31" s="70"/>
      <c r="K31" s="44">
        <v>2</v>
      </c>
      <c r="L31" s="1"/>
      <c r="M31" s="44" t="str">
        <f>_xlfn.XLOOKUP(L31, $V$5:$V$9, $W$5:$W$9, "", 0)</f>
        <v/>
      </c>
      <c r="N31" s="44" t="str">
        <f>IF(L31="Ion Thruster", 5 * G31, _xlfn.XLOOKUP(L31, $V$5:$V$9, $X$5:$X$9, "", 0))</f>
        <v/>
      </c>
      <c r="O31" s="2"/>
      <c r="P31" s="44" t="str">
        <f t="shared" si="29"/>
        <v/>
      </c>
      <c r="Q31" s="44" t="str">
        <f t="shared" si="30"/>
        <v/>
      </c>
      <c r="R31" s="74"/>
      <c r="S31" s="75"/>
      <c r="T31" s="62"/>
      <c r="U31" s="23"/>
    </row>
    <row r="32" spans="1:65" ht="12" customHeight="1" x14ac:dyDescent="0.15">
      <c r="A32" s="12"/>
      <c r="B32" s="84"/>
      <c r="C32" s="68"/>
      <c r="D32" s="86"/>
      <c r="E32" s="91"/>
      <c r="F32" s="89"/>
      <c r="G32" s="91"/>
      <c r="H32" s="68"/>
      <c r="I32" s="68"/>
      <c r="J32" s="70"/>
      <c r="K32" s="44">
        <v>3</v>
      </c>
      <c r="L32" s="1"/>
      <c r="M32" s="44" t="str">
        <f>_xlfn.XLOOKUP(L32, $V$5:$V$9, $W$5:$W$9, "", 0)</f>
        <v/>
      </c>
      <c r="N32" s="44" t="str">
        <f>IF(L32="Ion Thruster", 5 * G32, _xlfn.XLOOKUP(L32, $V$5:$V$9, $X$5:$X$9, "", 0))</f>
        <v/>
      </c>
      <c r="O32" s="2"/>
      <c r="P32" s="44" t="str">
        <f t="shared" si="29"/>
        <v/>
      </c>
      <c r="Q32" s="44" t="str">
        <f t="shared" si="30"/>
        <v/>
      </c>
      <c r="R32" s="76" t="s">
        <v>49</v>
      </c>
      <c r="S32" s="78" t="str">
        <f t="shared" ref="S32" si="31">IF(B30="", "", I30*P34)</f>
        <v/>
      </c>
      <c r="T32" s="64"/>
      <c r="U32" s="23"/>
    </row>
    <row r="33" spans="1:21" ht="12" customHeight="1" x14ac:dyDescent="0.15">
      <c r="A33" s="12"/>
      <c r="B33" s="84"/>
      <c r="C33" s="68"/>
      <c r="D33" s="86"/>
      <c r="E33" s="91"/>
      <c r="F33" s="89"/>
      <c r="G33" s="91"/>
      <c r="H33" s="68"/>
      <c r="I33" s="68"/>
      <c r="J33" s="70"/>
      <c r="K33" s="44">
        <v>4</v>
      </c>
      <c r="L33" s="1"/>
      <c r="M33" s="44" t="str">
        <f>_xlfn.XLOOKUP(L33, $V$5:$V$9, $W$5:$W$9, "", 0)</f>
        <v/>
      </c>
      <c r="N33" s="44" t="str">
        <f>IF(L33="Ion Thruster", 5 * G33, _xlfn.XLOOKUP(L33, $V$5:$V$9, $X$5:$X$9, "", 0))</f>
        <v/>
      </c>
      <c r="O33" s="2"/>
      <c r="P33" s="44" t="str">
        <f t="shared" si="29"/>
        <v/>
      </c>
      <c r="Q33" s="44" t="str">
        <f t="shared" si="30"/>
        <v/>
      </c>
      <c r="R33" s="77"/>
      <c r="S33" s="79"/>
      <c r="T33" s="62"/>
      <c r="U33" s="23"/>
    </row>
    <row r="34" spans="1:21" ht="12" customHeight="1" x14ac:dyDescent="0.15">
      <c r="A34" s="12"/>
      <c r="B34" s="102"/>
      <c r="C34" s="94"/>
      <c r="D34" s="104"/>
      <c r="E34" s="106"/>
      <c r="F34" s="89"/>
      <c r="G34" s="106"/>
      <c r="H34" s="94"/>
      <c r="I34" s="94"/>
      <c r="J34" s="88"/>
      <c r="K34" s="98"/>
      <c r="L34" s="99"/>
      <c r="M34" s="99"/>
      <c r="N34" s="100"/>
      <c r="O34" s="46" t="s">
        <v>48</v>
      </c>
      <c r="P34" s="47" t="str">
        <f t="shared" ref="P34" si="32">IF(J30="","",J30+SUM(P30:P33))</f>
        <v/>
      </c>
      <c r="Q34" s="47" t="str">
        <f t="shared" ref="Q34" si="33">IF(B30="", "", SUM(Q30:Q33))</f>
        <v/>
      </c>
      <c r="R34" s="48" t="s">
        <v>41</v>
      </c>
      <c r="S34" s="49" t="str">
        <f t="shared" ref="S34" si="34">IF($B30="","",IF(Q34 &gt;= S32, "Y", "N"))</f>
        <v/>
      </c>
      <c r="T34" s="123"/>
      <c r="U34" s="23"/>
    </row>
    <row r="35" spans="1:21" ht="12" customHeight="1" x14ac:dyDescent="0.15">
      <c r="A35" s="12"/>
      <c r="B35" s="101"/>
      <c r="C35" s="93" t="str">
        <f t="shared" ref="C35" si="35">IF(B35="", "", "to")</f>
        <v/>
      </c>
      <c r="D35" s="103"/>
      <c r="E35" s="105" t="str" cm="1">
        <f t="array" ref="E35">IF(B35="", "", _xlfn.XLOOKUP(B35, $Z$7:$Z$25, _xlfn.XLOOKUP(D35, $AU$6:$BM$6, $AU$7:$BM$25, ""), ""))</f>
        <v/>
      </c>
      <c r="F35" s="89"/>
      <c r="G35" s="91" t="str">
        <f t="shared" ref="G35" si="36">IF(B35="","",ROUNDUP(E35*F35,0))</f>
        <v/>
      </c>
      <c r="H35" s="68" t="str" cm="1">
        <f t="array" ref="H35">IF(B35="", "", _xlfn.XLOOKUP(B35, $Z$7:$Z$25, _xlfn.XLOOKUP(D35, $AA$6:$AS$6, $AA$7:$AS$25, ""), ""))</f>
        <v/>
      </c>
      <c r="I35" s="68" t="str">
        <f t="shared" ref="I35" si="37">IF(AND(F35&lt;1, F35&gt;0), ROUNDUP(H35/F35, 0), H35)</f>
        <v/>
      </c>
      <c r="J35" s="70"/>
      <c r="K35" s="44">
        <v>1</v>
      </c>
      <c r="L35" s="1"/>
      <c r="M35" s="44" t="str">
        <f>_xlfn.XLOOKUP(L35, $V$5:$V$9, $W$5:$W$9, "", 0)</f>
        <v/>
      </c>
      <c r="N35" s="44" t="str">
        <f>IF(L35="Ion Thruster", 5 * G35, _xlfn.XLOOKUP(L35, $V$5:$V$9, $X$5:$X$9, "", 0))</f>
        <v/>
      </c>
      <c r="O35" s="2"/>
      <c r="P35" s="44" t="str">
        <f t="shared" ref="P35:P38" si="38">IF(M35="", "", M35*O35)</f>
        <v/>
      </c>
      <c r="Q35" s="44" t="str">
        <f t="shared" ref="Q35:Q38" si="39">IF(N35="", "", N35*O35)</f>
        <v/>
      </c>
      <c r="R35" s="72"/>
      <c r="S35" s="73"/>
      <c r="T35" s="63"/>
      <c r="U35" s="23"/>
    </row>
    <row r="36" spans="1:21" ht="12" customHeight="1" x14ac:dyDescent="0.15">
      <c r="A36" s="12"/>
      <c r="B36" s="84"/>
      <c r="C36" s="68"/>
      <c r="D36" s="86"/>
      <c r="E36" s="91"/>
      <c r="F36" s="89"/>
      <c r="G36" s="91"/>
      <c r="H36" s="68"/>
      <c r="I36" s="68"/>
      <c r="J36" s="70"/>
      <c r="K36" s="44">
        <v>2</v>
      </c>
      <c r="L36" s="1"/>
      <c r="M36" s="44" t="str">
        <f>_xlfn.XLOOKUP(L36, $V$5:$V$9, $W$5:$W$9, "", 0)</f>
        <v/>
      </c>
      <c r="N36" s="44" t="str">
        <f>IF(L36="Ion Thruster", 5 * G36, _xlfn.XLOOKUP(L36, $V$5:$V$9, $X$5:$X$9, "", 0))</f>
        <v/>
      </c>
      <c r="O36" s="2"/>
      <c r="P36" s="44" t="str">
        <f t="shared" si="38"/>
        <v/>
      </c>
      <c r="Q36" s="44" t="str">
        <f t="shared" si="39"/>
        <v/>
      </c>
      <c r="R36" s="74"/>
      <c r="S36" s="75"/>
      <c r="T36" s="62"/>
      <c r="U36" s="23"/>
    </row>
    <row r="37" spans="1:21" ht="12" customHeight="1" x14ac:dyDescent="0.15">
      <c r="A37" s="12"/>
      <c r="B37" s="84"/>
      <c r="C37" s="68"/>
      <c r="D37" s="86"/>
      <c r="E37" s="91"/>
      <c r="F37" s="89"/>
      <c r="G37" s="91"/>
      <c r="H37" s="68"/>
      <c r="I37" s="68"/>
      <c r="J37" s="70"/>
      <c r="K37" s="44">
        <v>3</v>
      </c>
      <c r="L37" s="1"/>
      <c r="M37" s="44" t="str">
        <f>_xlfn.XLOOKUP(L37, $V$5:$V$9, $W$5:$W$9, "", 0)</f>
        <v/>
      </c>
      <c r="N37" s="44" t="str">
        <f>IF(L37="Ion Thruster", 5 * G37, _xlfn.XLOOKUP(L37, $V$5:$V$9, $X$5:$X$9, "", 0))</f>
        <v/>
      </c>
      <c r="O37" s="2"/>
      <c r="P37" s="44" t="str">
        <f t="shared" si="38"/>
        <v/>
      </c>
      <c r="Q37" s="44" t="str">
        <f t="shared" si="39"/>
        <v/>
      </c>
      <c r="R37" s="76" t="s">
        <v>49</v>
      </c>
      <c r="S37" s="78" t="str">
        <f t="shared" ref="S37" si="40">IF(B35="", "", I35*P39)</f>
        <v/>
      </c>
      <c r="T37" s="64"/>
      <c r="U37" s="23"/>
    </row>
    <row r="38" spans="1:21" ht="12" customHeight="1" x14ac:dyDescent="0.15">
      <c r="A38" s="12"/>
      <c r="B38" s="84"/>
      <c r="C38" s="68"/>
      <c r="D38" s="86"/>
      <c r="E38" s="91"/>
      <c r="F38" s="89"/>
      <c r="G38" s="91"/>
      <c r="H38" s="68"/>
      <c r="I38" s="68"/>
      <c r="J38" s="70"/>
      <c r="K38" s="44">
        <v>4</v>
      </c>
      <c r="L38" s="1"/>
      <c r="M38" s="44" t="str">
        <f>_xlfn.XLOOKUP(L38, $V$5:$V$9, $W$5:$W$9, "", 0)</f>
        <v/>
      </c>
      <c r="N38" s="44" t="str">
        <f>IF(L38="Ion Thruster", 5 * G38, _xlfn.XLOOKUP(L38, $V$5:$V$9, $X$5:$X$9, "", 0))</f>
        <v/>
      </c>
      <c r="O38" s="2"/>
      <c r="P38" s="44" t="str">
        <f t="shared" si="38"/>
        <v/>
      </c>
      <c r="Q38" s="44" t="str">
        <f t="shared" si="39"/>
        <v/>
      </c>
      <c r="R38" s="77"/>
      <c r="S38" s="79"/>
      <c r="T38" s="62"/>
      <c r="U38" s="23"/>
    </row>
    <row r="39" spans="1:21" ht="12" customHeight="1" x14ac:dyDescent="0.15">
      <c r="A39" s="12"/>
      <c r="B39" s="102"/>
      <c r="C39" s="94"/>
      <c r="D39" s="104"/>
      <c r="E39" s="106"/>
      <c r="F39" s="89"/>
      <c r="G39" s="106"/>
      <c r="H39" s="94"/>
      <c r="I39" s="94"/>
      <c r="J39" s="88"/>
      <c r="K39" s="98"/>
      <c r="L39" s="99"/>
      <c r="M39" s="99"/>
      <c r="N39" s="100"/>
      <c r="O39" s="46" t="s">
        <v>48</v>
      </c>
      <c r="P39" s="47" t="str">
        <f t="shared" ref="P39" si="41">IF(J35="","",J35+SUM(P35:P38))</f>
        <v/>
      </c>
      <c r="Q39" s="47" t="str">
        <f t="shared" ref="Q39" si="42">IF(B35="", "", SUM(Q35:Q38))</f>
        <v/>
      </c>
      <c r="R39" s="48" t="s">
        <v>41</v>
      </c>
      <c r="S39" s="49" t="str">
        <f t="shared" ref="S39" si="43">IF($B35="","",IF(Q39 &gt;= S37, "Y", "N"))</f>
        <v/>
      </c>
      <c r="T39" s="122"/>
      <c r="U39" s="23"/>
    </row>
    <row r="40" spans="1:21" ht="12" customHeight="1" x14ac:dyDescent="0.15">
      <c r="A40" s="12"/>
      <c r="B40" s="101"/>
      <c r="C40" s="93" t="str">
        <f t="shared" ref="C40" si="44">IF(B40="", "", "to")</f>
        <v/>
      </c>
      <c r="D40" s="103"/>
      <c r="E40" s="93" t="str" cm="1">
        <f t="array" ref="E40">IF(B40="", "", _xlfn.XLOOKUP(B40, $Z$7:$Z$25, _xlfn.XLOOKUP(D40, $AU$6:$BM$6, $AU$7:$BM$25, ""), ""))</f>
        <v/>
      </c>
      <c r="F40" s="89"/>
      <c r="G40" s="105" t="str">
        <f t="shared" ref="G40" si="45">IF(B40="","",ROUNDUP(E40*F40,0))</f>
        <v/>
      </c>
      <c r="H40" s="93" t="str" cm="1">
        <f t="array" ref="H40">IF(B40="", "", _xlfn.XLOOKUP(B40, $Z$7:$Z$25, _xlfn.XLOOKUP(D40, $AA$6:$AS$6, $AA$7:$AS$25, ""), ""))</f>
        <v/>
      </c>
      <c r="I40" s="93" t="str">
        <f t="shared" ref="I40" si="46">IF(AND(F40&lt;1, F40&gt;0), ROUNDUP(H40/F40, 0), H40)</f>
        <v/>
      </c>
      <c r="J40" s="95"/>
      <c r="K40" s="65">
        <v>1</v>
      </c>
      <c r="L40" s="66"/>
      <c r="M40" s="65" t="str">
        <f>_xlfn.XLOOKUP(L40, $V$5:$V$9, $W$5:$W$9, "", 0)</f>
        <v/>
      </c>
      <c r="N40" s="65" t="str">
        <f>IF(L40="Ion Thruster", 5 * G40, _xlfn.XLOOKUP(L40, $V$5:$V$9, $X$5:$X$9, "", 0))</f>
        <v/>
      </c>
      <c r="O40" s="67"/>
      <c r="P40" s="65" t="str">
        <f t="shared" ref="P40:P43" si="47">IF(M40="", "", M40*O40)</f>
        <v/>
      </c>
      <c r="Q40" s="65" t="str">
        <f t="shared" ref="Q40:Q43" si="48">IF(N40="", "", N40*O40)</f>
        <v/>
      </c>
      <c r="R40" s="96"/>
      <c r="S40" s="97"/>
      <c r="T40" s="63"/>
      <c r="U40" s="23"/>
    </row>
    <row r="41" spans="1:21" ht="12" customHeight="1" x14ac:dyDescent="0.15">
      <c r="A41" s="12"/>
      <c r="B41" s="84"/>
      <c r="C41" s="68"/>
      <c r="D41" s="86"/>
      <c r="E41" s="68"/>
      <c r="F41" s="89"/>
      <c r="G41" s="91"/>
      <c r="H41" s="68"/>
      <c r="I41" s="68"/>
      <c r="J41" s="70"/>
      <c r="K41" s="44">
        <v>2</v>
      </c>
      <c r="L41" s="1"/>
      <c r="M41" s="44" t="str">
        <f>_xlfn.XLOOKUP(L41, $V$5:$V$9, $W$5:$W$9, "", 0)</f>
        <v/>
      </c>
      <c r="N41" s="44" t="str">
        <f>IF(L41="Ion Thruster", 5 * G41, _xlfn.XLOOKUP(L41, $V$5:$V$9, $X$5:$X$9, "", 0))</f>
        <v/>
      </c>
      <c r="O41" s="2"/>
      <c r="P41" s="44" t="str">
        <f t="shared" si="47"/>
        <v/>
      </c>
      <c r="Q41" s="44" t="str">
        <f t="shared" si="48"/>
        <v/>
      </c>
      <c r="R41" s="74"/>
      <c r="S41" s="75"/>
      <c r="T41" s="62"/>
      <c r="U41" s="23"/>
    </row>
    <row r="42" spans="1:21" ht="12" customHeight="1" x14ac:dyDescent="0.15">
      <c r="A42" s="12"/>
      <c r="B42" s="84"/>
      <c r="C42" s="68"/>
      <c r="D42" s="86"/>
      <c r="E42" s="68"/>
      <c r="F42" s="89"/>
      <c r="G42" s="91"/>
      <c r="H42" s="68"/>
      <c r="I42" s="68"/>
      <c r="J42" s="70"/>
      <c r="K42" s="44">
        <v>3</v>
      </c>
      <c r="L42" s="1"/>
      <c r="M42" s="44" t="str">
        <f>_xlfn.XLOOKUP(L42, $V$5:$V$9, $W$5:$W$9, "", 0)</f>
        <v/>
      </c>
      <c r="N42" s="44" t="str">
        <f>IF(L42="Ion Thruster", 5 * G42, _xlfn.XLOOKUP(L42, $V$5:$V$9, $X$5:$X$9, "", 0))</f>
        <v/>
      </c>
      <c r="O42" s="2"/>
      <c r="P42" s="44" t="str">
        <f t="shared" si="47"/>
        <v/>
      </c>
      <c r="Q42" s="44" t="str">
        <f t="shared" si="48"/>
        <v/>
      </c>
      <c r="R42" s="76" t="s">
        <v>49</v>
      </c>
      <c r="S42" s="78" t="str">
        <f t="shared" ref="S42" si="49">IF(B40="", "", I40*P44)</f>
        <v/>
      </c>
      <c r="T42" s="64"/>
      <c r="U42" s="23"/>
    </row>
    <row r="43" spans="1:21" ht="12" customHeight="1" x14ac:dyDescent="0.15">
      <c r="A43" s="12"/>
      <c r="B43" s="84"/>
      <c r="C43" s="68"/>
      <c r="D43" s="86"/>
      <c r="E43" s="68"/>
      <c r="F43" s="89"/>
      <c r="G43" s="91"/>
      <c r="H43" s="68"/>
      <c r="I43" s="68"/>
      <c r="J43" s="70"/>
      <c r="K43" s="44">
        <v>4</v>
      </c>
      <c r="L43" s="1"/>
      <c r="M43" s="44" t="str">
        <f>_xlfn.XLOOKUP(L43, $V$5:$V$9, $W$5:$W$9, "", 0)</f>
        <v/>
      </c>
      <c r="N43" s="44" t="str">
        <f>IF(L43="Ion Thruster", 5 * G43, _xlfn.XLOOKUP(L43, $V$5:$V$9, $X$5:$X$9, "", 0))</f>
        <v/>
      </c>
      <c r="O43" s="2"/>
      <c r="P43" s="44" t="str">
        <f t="shared" si="47"/>
        <v/>
      </c>
      <c r="Q43" s="44" t="str">
        <f t="shared" si="48"/>
        <v/>
      </c>
      <c r="R43" s="77"/>
      <c r="S43" s="79"/>
      <c r="T43" s="62"/>
      <c r="U43" s="23"/>
    </row>
    <row r="44" spans="1:21" ht="12" customHeight="1" x14ac:dyDescent="0.15">
      <c r="A44" s="12"/>
      <c r="B44" s="102"/>
      <c r="C44" s="94"/>
      <c r="D44" s="104"/>
      <c r="E44" s="94"/>
      <c r="F44" s="89"/>
      <c r="G44" s="106"/>
      <c r="H44" s="94"/>
      <c r="I44" s="94"/>
      <c r="J44" s="88"/>
      <c r="K44" s="98"/>
      <c r="L44" s="99"/>
      <c r="M44" s="99"/>
      <c r="N44" s="100"/>
      <c r="O44" s="46" t="s">
        <v>48</v>
      </c>
      <c r="P44" s="47" t="str">
        <f t="shared" ref="P44" si="50">IF(J40="","",J40+SUM(P40:P43))</f>
        <v/>
      </c>
      <c r="Q44" s="47" t="str">
        <f t="shared" ref="Q44" si="51">IF(B40="", "", SUM(Q40:Q43))</f>
        <v/>
      </c>
      <c r="R44" s="48" t="s">
        <v>41</v>
      </c>
      <c r="S44" s="49" t="str">
        <f t="shared" ref="S44" si="52">IF($B40="","",IF(Q44 &gt;= S42, "Y", "N"))</f>
        <v/>
      </c>
      <c r="T44" s="122"/>
      <c r="U44" s="23"/>
    </row>
    <row r="45" spans="1:21" x14ac:dyDescent="0.15">
      <c r="B45" s="83"/>
      <c r="C45" s="68" t="str">
        <f t="shared" ref="C45" si="53">IF(B45="", "", "to")</f>
        <v/>
      </c>
      <c r="D45" s="86"/>
      <c r="E45" s="68" t="str" cm="1">
        <f t="array" ref="E45">IF(B45="", "", _xlfn.XLOOKUP(B45, $Z$7:$Z$25, _xlfn.XLOOKUP(D45, $AU$6:$BM$6, $AU$7:$BM$25, ""), ""))</f>
        <v/>
      </c>
      <c r="F45" s="88"/>
      <c r="G45" s="91" t="str">
        <f t="shared" ref="G45" si="54">IF(B45="","",ROUNDUP(E45*F45,0))</f>
        <v/>
      </c>
      <c r="H45" s="68" t="str" cm="1">
        <f t="array" ref="H45">IF(B45="", "", _xlfn.XLOOKUP(B45, $Z$7:$Z$25, _xlfn.XLOOKUP(D45, $AA$6:$AS$6, $AA$7:$AS$25, ""), ""))</f>
        <v/>
      </c>
      <c r="I45" s="68" t="str">
        <f t="shared" ref="I45" si="55">IF(AND(F45&lt;1, F45&gt;0), ROUNDUP(H45/F45, 0), H45)</f>
        <v/>
      </c>
      <c r="J45" s="70"/>
      <c r="K45" s="44">
        <v>1</v>
      </c>
      <c r="L45" s="1"/>
      <c r="M45" s="44" t="str">
        <f>_xlfn.XLOOKUP(L45, $V$5:$V$9, $W$5:$W$9, "", 0)</f>
        <v/>
      </c>
      <c r="N45" s="44" t="str">
        <f>IF(L45="Ion Thruster", 5 * G45, _xlfn.XLOOKUP(L45, $V$5:$V$9, $X$5:$X$9, "", 0))</f>
        <v/>
      </c>
      <c r="O45" s="2"/>
      <c r="P45" s="44" t="str">
        <f t="shared" ref="P45:P48" si="56">IF(M45="", "", M45*O45)</f>
        <v/>
      </c>
      <c r="Q45" s="44" t="str">
        <f t="shared" ref="Q45:Q48" si="57">IF(N45="", "", N45*O45)</f>
        <v/>
      </c>
      <c r="R45" s="72"/>
      <c r="S45" s="73"/>
      <c r="T45" s="62"/>
    </row>
    <row r="46" spans="1:21" x14ac:dyDescent="0.15">
      <c r="B46" s="84"/>
      <c r="C46" s="68"/>
      <c r="D46" s="86"/>
      <c r="E46" s="68"/>
      <c r="F46" s="89"/>
      <c r="G46" s="91"/>
      <c r="H46" s="68"/>
      <c r="I46" s="68"/>
      <c r="J46" s="70"/>
      <c r="K46" s="44">
        <v>2</v>
      </c>
      <c r="L46" s="1"/>
      <c r="M46" s="44" t="str">
        <f>_xlfn.XLOOKUP(L46, $V$5:$V$9, $W$5:$W$9, "", 0)</f>
        <v/>
      </c>
      <c r="N46" s="44" t="str">
        <f>IF(L46="Ion Thruster", 5 * G46, _xlfn.XLOOKUP(L46, $V$5:$V$9, $X$5:$X$9, "", 0))</f>
        <v/>
      </c>
      <c r="O46" s="2"/>
      <c r="P46" s="44" t="str">
        <f t="shared" si="56"/>
        <v/>
      </c>
      <c r="Q46" s="44" t="str">
        <f t="shared" si="57"/>
        <v/>
      </c>
      <c r="R46" s="74"/>
      <c r="S46" s="75"/>
      <c r="T46" s="62"/>
    </row>
    <row r="47" spans="1:21" x14ac:dyDescent="0.15">
      <c r="B47" s="84"/>
      <c r="C47" s="68"/>
      <c r="D47" s="86"/>
      <c r="E47" s="68"/>
      <c r="F47" s="89"/>
      <c r="G47" s="91"/>
      <c r="H47" s="68"/>
      <c r="I47" s="68"/>
      <c r="J47" s="70"/>
      <c r="K47" s="44">
        <v>3</v>
      </c>
      <c r="L47" s="1"/>
      <c r="M47" s="44" t="str">
        <f>_xlfn.XLOOKUP(L47, $V$5:$V$9, $W$5:$W$9, "", 0)</f>
        <v/>
      </c>
      <c r="N47" s="44" t="str">
        <f>IF(L47="Ion Thruster", 5 * G47, _xlfn.XLOOKUP(L47, $V$5:$V$9, $X$5:$X$9, "", 0))</f>
        <v/>
      </c>
      <c r="O47" s="2"/>
      <c r="P47" s="44" t="str">
        <f t="shared" si="56"/>
        <v/>
      </c>
      <c r="Q47" s="44" t="str">
        <f t="shared" si="57"/>
        <v/>
      </c>
      <c r="R47" s="76" t="s">
        <v>49</v>
      </c>
      <c r="S47" s="78" t="str">
        <f t="shared" ref="S47" si="58">IF(B45="", "", I45*P49)</f>
        <v/>
      </c>
      <c r="T47" s="64"/>
    </row>
    <row r="48" spans="1:21" x14ac:dyDescent="0.15">
      <c r="B48" s="84"/>
      <c r="C48" s="68"/>
      <c r="D48" s="86"/>
      <c r="E48" s="68"/>
      <c r="F48" s="89"/>
      <c r="G48" s="91"/>
      <c r="H48" s="68"/>
      <c r="I48" s="68"/>
      <c r="J48" s="70"/>
      <c r="K48" s="44">
        <v>4</v>
      </c>
      <c r="L48" s="1"/>
      <c r="M48" s="44" t="str">
        <f>_xlfn.XLOOKUP(L48, $V$5:$V$9, $W$5:$W$9, "", 0)</f>
        <v/>
      </c>
      <c r="N48" s="44" t="str">
        <f>IF(L48="Ion Thruster", 5 * G48, _xlfn.XLOOKUP(L48, $V$5:$V$9, $X$5:$X$9, "", 0))</f>
        <v/>
      </c>
      <c r="O48" s="2"/>
      <c r="P48" s="44" t="str">
        <f t="shared" si="56"/>
        <v/>
      </c>
      <c r="Q48" s="44" t="str">
        <f t="shared" si="57"/>
        <v/>
      </c>
      <c r="R48" s="77"/>
      <c r="S48" s="79"/>
      <c r="T48" s="62"/>
    </row>
    <row r="49" spans="2:20" x14ac:dyDescent="0.15">
      <c r="B49" s="102"/>
      <c r="C49" s="94"/>
      <c r="D49" s="104"/>
      <c r="E49" s="94"/>
      <c r="F49" s="89"/>
      <c r="G49" s="106"/>
      <c r="H49" s="94"/>
      <c r="I49" s="94"/>
      <c r="J49" s="88"/>
      <c r="K49" s="98"/>
      <c r="L49" s="99"/>
      <c r="M49" s="99"/>
      <c r="N49" s="100"/>
      <c r="O49" s="46" t="s">
        <v>48</v>
      </c>
      <c r="P49" s="47" t="str">
        <f t="shared" ref="P49" si="59">IF(J45="","",J45+SUM(P45:P48))</f>
        <v/>
      </c>
      <c r="Q49" s="47" t="str">
        <f t="shared" ref="Q49" si="60">IF(B45="", "", SUM(Q45:Q48))</f>
        <v/>
      </c>
      <c r="R49" s="48" t="s">
        <v>41</v>
      </c>
      <c r="S49" s="49" t="str">
        <f t="shared" ref="S49" si="61">IF($B45="","",IF(Q49 &gt;= S47, "Y", "N"))</f>
        <v/>
      </c>
      <c r="T49" s="122"/>
    </row>
    <row r="50" spans="2:20" x14ac:dyDescent="0.15">
      <c r="B50" s="83"/>
      <c r="C50" s="68" t="str">
        <f t="shared" ref="C50" si="62">IF(B50="", "", "to")</f>
        <v/>
      </c>
      <c r="D50" s="86"/>
      <c r="E50" s="68" t="str" cm="1">
        <f t="array" ref="E50">IF(B50="", "", _xlfn.XLOOKUP(B50, $Z$7:$Z$25, _xlfn.XLOOKUP(D50, $AU$6:$BM$6, $AU$7:$BM$25, ""), ""))</f>
        <v/>
      </c>
      <c r="F50" s="88"/>
      <c r="G50" s="91" t="str">
        <f t="shared" ref="G50" si="63">IF(B50="","",ROUNDUP(E50*F50,0))</f>
        <v/>
      </c>
      <c r="H50" s="68" t="str" cm="1">
        <f t="array" ref="H50">IF(B50="", "", _xlfn.XLOOKUP(B50, $Z$7:$Z$25, _xlfn.XLOOKUP(D50, $AA$6:$AS$6, $AA$7:$AS$25, ""), ""))</f>
        <v/>
      </c>
      <c r="I50" s="68" t="str">
        <f t="shared" ref="I50" si="64">IF(AND(F50&lt;1, F50&gt;0), ROUNDUP(H50/F50, 0), H50)</f>
        <v/>
      </c>
      <c r="J50" s="70"/>
      <c r="K50" s="44">
        <v>1</v>
      </c>
      <c r="L50" s="1"/>
      <c r="M50" s="44" t="str">
        <f>_xlfn.XLOOKUP(L50, $V$5:$V$9, $W$5:$W$9, "", 0)</f>
        <v/>
      </c>
      <c r="N50" s="44" t="str">
        <f>IF(L50="Ion Thruster", 5 * G50, _xlfn.XLOOKUP(L50, $V$5:$V$9, $X$5:$X$9, "", 0))</f>
        <v/>
      </c>
      <c r="O50" s="2"/>
      <c r="P50" s="44" t="str">
        <f t="shared" ref="P50:P53" si="65">IF(M50="", "", M50*O50)</f>
        <v/>
      </c>
      <c r="Q50" s="44" t="str">
        <f t="shared" ref="Q50:Q53" si="66">IF(N50="", "", N50*O50)</f>
        <v/>
      </c>
      <c r="R50" s="72"/>
      <c r="S50" s="73"/>
      <c r="T50" s="62"/>
    </row>
    <row r="51" spans="2:20" x14ac:dyDescent="0.15">
      <c r="B51" s="84"/>
      <c r="C51" s="68"/>
      <c r="D51" s="86"/>
      <c r="E51" s="68"/>
      <c r="F51" s="89"/>
      <c r="G51" s="91"/>
      <c r="H51" s="68"/>
      <c r="I51" s="68"/>
      <c r="J51" s="70"/>
      <c r="K51" s="44">
        <v>2</v>
      </c>
      <c r="L51" s="1"/>
      <c r="M51" s="44" t="str">
        <f>_xlfn.XLOOKUP(L51, $V$5:$V$9, $W$5:$W$9, "", 0)</f>
        <v/>
      </c>
      <c r="N51" s="44" t="str">
        <f>IF(L51="Ion Thruster", 5 * G51, _xlfn.XLOOKUP(L51, $V$5:$V$9, $X$5:$X$9, "", 0))</f>
        <v/>
      </c>
      <c r="O51" s="2"/>
      <c r="P51" s="44" t="str">
        <f t="shared" si="65"/>
        <v/>
      </c>
      <c r="Q51" s="44" t="str">
        <f t="shared" si="66"/>
        <v/>
      </c>
      <c r="R51" s="74"/>
      <c r="S51" s="75"/>
      <c r="T51" s="62"/>
    </row>
    <row r="52" spans="2:20" x14ac:dyDescent="0.15">
      <c r="B52" s="84"/>
      <c r="C52" s="68"/>
      <c r="D52" s="86"/>
      <c r="E52" s="68"/>
      <c r="F52" s="89"/>
      <c r="G52" s="91"/>
      <c r="H52" s="68"/>
      <c r="I52" s="68"/>
      <c r="J52" s="70"/>
      <c r="K52" s="44">
        <v>3</v>
      </c>
      <c r="L52" s="1"/>
      <c r="M52" s="44" t="str">
        <f>_xlfn.XLOOKUP(L52, $V$5:$V$9, $W$5:$W$9, "", 0)</f>
        <v/>
      </c>
      <c r="N52" s="44" t="str">
        <f>IF(L52="Ion Thruster", 5 * G52, _xlfn.XLOOKUP(L52, $V$5:$V$9, $X$5:$X$9, "", 0))</f>
        <v/>
      </c>
      <c r="O52" s="2"/>
      <c r="P52" s="44" t="str">
        <f t="shared" si="65"/>
        <v/>
      </c>
      <c r="Q52" s="44" t="str">
        <f t="shared" si="66"/>
        <v/>
      </c>
      <c r="R52" s="76" t="s">
        <v>49</v>
      </c>
      <c r="S52" s="78" t="str">
        <f t="shared" ref="S52" si="67">IF(B50="", "", I50*P54)</f>
        <v/>
      </c>
      <c r="T52" s="64"/>
    </row>
    <row r="53" spans="2:20" x14ac:dyDescent="0.15">
      <c r="B53" s="84"/>
      <c r="C53" s="68"/>
      <c r="D53" s="86"/>
      <c r="E53" s="68"/>
      <c r="F53" s="89"/>
      <c r="G53" s="91"/>
      <c r="H53" s="68"/>
      <c r="I53" s="68"/>
      <c r="J53" s="70"/>
      <c r="K53" s="44">
        <v>4</v>
      </c>
      <c r="L53" s="1"/>
      <c r="M53" s="44" t="str">
        <f>_xlfn.XLOOKUP(L53, $V$5:$V$9, $W$5:$W$9, "", 0)</f>
        <v/>
      </c>
      <c r="N53" s="44" t="str">
        <f>IF(L53="Ion Thruster", 5 * G53, _xlfn.XLOOKUP(L53, $V$5:$V$9, $X$5:$X$9, "", 0))</f>
        <v/>
      </c>
      <c r="O53" s="2"/>
      <c r="P53" s="44" t="str">
        <f t="shared" si="65"/>
        <v/>
      </c>
      <c r="Q53" s="44" t="str">
        <f t="shared" si="66"/>
        <v/>
      </c>
      <c r="R53" s="77"/>
      <c r="S53" s="79"/>
      <c r="T53" s="62"/>
    </row>
    <row r="54" spans="2:20" ht="13" thickBot="1" x14ac:dyDescent="0.2">
      <c r="B54" s="85"/>
      <c r="C54" s="69"/>
      <c r="D54" s="87"/>
      <c r="E54" s="69"/>
      <c r="F54" s="90"/>
      <c r="G54" s="92"/>
      <c r="H54" s="69"/>
      <c r="I54" s="69"/>
      <c r="J54" s="71"/>
      <c r="K54" s="80"/>
      <c r="L54" s="81"/>
      <c r="M54" s="81"/>
      <c r="N54" s="82"/>
      <c r="O54" s="50" t="s">
        <v>48</v>
      </c>
      <c r="P54" s="9" t="str">
        <f t="shared" ref="P54" si="68">IF(J50="","",J50+SUM(P50:P53))</f>
        <v/>
      </c>
      <c r="Q54" s="9" t="str">
        <f t="shared" ref="Q54" si="69">IF(B50="", "", SUM(Q50:Q53))</f>
        <v/>
      </c>
      <c r="R54" s="51" t="s">
        <v>41</v>
      </c>
      <c r="S54" s="7" t="str">
        <f t="shared" ref="S54" si="70">IF($B50="","",IF(Q54 &gt;= S52, "Y", "N"))</f>
        <v/>
      </c>
      <c r="T54" s="124"/>
    </row>
    <row r="55" spans="2:20" ht="13" thickTop="1" x14ac:dyDescent="0.15"/>
  </sheetData>
  <sheetProtection sheet="1" objects="1" scenarios="1"/>
  <mergeCells count="135">
    <mergeCell ref="AU4:BM4"/>
    <mergeCell ref="B5:B9"/>
    <mergeCell ref="C5:C9"/>
    <mergeCell ref="D5:D9"/>
    <mergeCell ref="E5:E9"/>
    <mergeCell ref="F5:F9"/>
    <mergeCell ref="G5:G9"/>
    <mergeCell ref="H5:H9"/>
    <mergeCell ref="I5:I9"/>
    <mergeCell ref="J5:J9"/>
    <mergeCell ref="R5:S6"/>
    <mergeCell ref="AA5:AS5"/>
    <mergeCell ref="R7:R8"/>
    <mergeCell ref="S7:S8"/>
    <mergeCell ref="Y7:Y25"/>
    <mergeCell ref="K9:N9"/>
    <mergeCell ref="B3:I3"/>
    <mergeCell ref="K3:Q3"/>
    <mergeCell ref="H10:H14"/>
    <mergeCell ref="I10:I14"/>
    <mergeCell ref="J10:J14"/>
    <mergeCell ref="R10:S11"/>
    <mergeCell ref="R12:R13"/>
    <mergeCell ref="S12:S13"/>
    <mergeCell ref="K14:N14"/>
    <mergeCell ref="B10:B14"/>
    <mergeCell ref="C10:C14"/>
    <mergeCell ref="D10:D14"/>
    <mergeCell ref="E10:E14"/>
    <mergeCell ref="F10:F14"/>
    <mergeCell ref="G10:G14"/>
    <mergeCell ref="H15:H19"/>
    <mergeCell ref="I15:I19"/>
    <mergeCell ref="J15:J19"/>
    <mergeCell ref="R15:S16"/>
    <mergeCell ref="R17:R18"/>
    <mergeCell ref="S17:S18"/>
    <mergeCell ref="K19:N19"/>
    <mergeCell ref="B15:B19"/>
    <mergeCell ref="C15:C19"/>
    <mergeCell ref="D15:D19"/>
    <mergeCell ref="E15:E19"/>
    <mergeCell ref="F15:F19"/>
    <mergeCell ref="G15:G19"/>
    <mergeCell ref="H20:H24"/>
    <mergeCell ref="I20:I24"/>
    <mergeCell ref="J20:J24"/>
    <mergeCell ref="R20:S21"/>
    <mergeCell ref="R22:R23"/>
    <mergeCell ref="S22:S23"/>
    <mergeCell ref="K24:N24"/>
    <mergeCell ref="B20:B24"/>
    <mergeCell ref="C20:C24"/>
    <mergeCell ref="D20:D24"/>
    <mergeCell ref="E20:E24"/>
    <mergeCell ref="F20:F24"/>
    <mergeCell ref="G20:G24"/>
    <mergeCell ref="H25:H29"/>
    <mergeCell ref="I25:I29"/>
    <mergeCell ref="J25:J29"/>
    <mergeCell ref="R25:S26"/>
    <mergeCell ref="R27:R28"/>
    <mergeCell ref="S27:S28"/>
    <mergeCell ref="K29:N29"/>
    <mergeCell ref="B25:B29"/>
    <mergeCell ref="C25:C29"/>
    <mergeCell ref="D25:D29"/>
    <mergeCell ref="E25:E29"/>
    <mergeCell ref="F25:F29"/>
    <mergeCell ref="G25:G29"/>
    <mergeCell ref="H30:H34"/>
    <mergeCell ref="I30:I34"/>
    <mergeCell ref="J30:J34"/>
    <mergeCell ref="R30:S31"/>
    <mergeCell ref="R32:R33"/>
    <mergeCell ref="S32:S33"/>
    <mergeCell ref="K34:N34"/>
    <mergeCell ref="B30:B34"/>
    <mergeCell ref="C30:C34"/>
    <mergeCell ref="D30:D34"/>
    <mergeCell ref="E30:E34"/>
    <mergeCell ref="F30:F34"/>
    <mergeCell ref="G30:G34"/>
    <mergeCell ref="H35:H39"/>
    <mergeCell ref="I35:I39"/>
    <mergeCell ref="J35:J39"/>
    <mergeCell ref="R35:S36"/>
    <mergeCell ref="R37:R38"/>
    <mergeCell ref="S37:S38"/>
    <mergeCell ref="K39:N39"/>
    <mergeCell ref="B35:B39"/>
    <mergeCell ref="C35:C39"/>
    <mergeCell ref="D35:D39"/>
    <mergeCell ref="E35:E39"/>
    <mergeCell ref="F35:F39"/>
    <mergeCell ref="G35:G39"/>
    <mergeCell ref="H40:H44"/>
    <mergeCell ref="I40:I44"/>
    <mergeCell ref="J40:J44"/>
    <mergeCell ref="R40:S41"/>
    <mergeCell ref="R42:R43"/>
    <mergeCell ref="S42:S43"/>
    <mergeCell ref="K44:N44"/>
    <mergeCell ref="B40:B44"/>
    <mergeCell ref="C40:C44"/>
    <mergeCell ref="D40:D44"/>
    <mergeCell ref="E40:E44"/>
    <mergeCell ref="F40:F44"/>
    <mergeCell ref="G40:G44"/>
    <mergeCell ref="H45:H49"/>
    <mergeCell ref="I45:I49"/>
    <mergeCell ref="J45:J49"/>
    <mergeCell ref="R45:S46"/>
    <mergeCell ref="R47:R48"/>
    <mergeCell ref="S47:S48"/>
    <mergeCell ref="K49:N49"/>
    <mergeCell ref="B45:B49"/>
    <mergeCell ref="C45:C49"/>
    <mergeCell ref="D45:D49"/>
    <mergeCell ref="E45:E49"/>
    <mergeCell ref="F45:F49"/>
    <mergeCell ref="G45:G49"/>
    <mergeCell ref="H50:H54"/>
    <mergeCell ref="I50:I54"/>
    <mergeCell ref="J50:J54"/>
    <mergeCell ref="R50:S51"/>
    <mergeCell ref="R52:R53"/>
    <mergeCell ref="S52:S53"/>
    <mergeCell ref="K54:N54"/>
    <mergeCell ref="B50:B54"/>
    <mergeCell ref="C50:C54"/>
    <mergeCell ref="D50:D54"/>
    <mergeCell ref="E50:E54"/>
    <mergeCell ref="F50:F54"/>
    <mergeCell ref="G50:G54"/>
  </mergeCells>
  <conditionalFormatting sqref="S14">
    <cfRule type="colorScale" priority="5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19">
    <cfRule type="colorScale" priority="4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24 S29 S34 S39 S44">
    <cfRule type="colorScale" priority="3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49">
    <cfRule type="colorScale" priority="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54">
    <cfRule type="colorScale" priority="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4">
    <dataValidation type="list" allowBlank="1" showInputMessage="1" showErrorMessage="1" sqref="F5:F54" xr:uid="{CC17AB1D-1D24-B748-A8C5-FA61F67DD77F}">
      <formula1>$BN$5:$BN$10</formula1>
    </dataValidation>
    <dataValidation type="list" allowBlank="1" showInputMessage="1" showErrorMessage="1" sqref="L5:L8 L15:L18 L10:L13 L20:L23 L25:L28 L30:L33 L35:L38 L40:L43 L45:L48 L50:L53" xr:uid="{FD85AC75-EC14-4648-9DC6-3F94B4EEF1A8}">
      <formula1>$V$5:$V$10</formula1>
    </dataValidation>
    <dataValidation type="list" allowBlank="1" showInputMessage="1" showErrorMessage="1" sqref="D5:D54" xr:uid="{13519799-CD28-F545-A221-9E6CC955E7F7}">
      <formula1>$Z$6:$AS$6</formula1>
    </dataValidation>
    <dataValidation type="list" allowBlank="1" showInputMessage="1" showErrorMessage="1" sqref="B5:B54" xr:uid="{4E067770-9E62-414E-8A8A-8C7E4E12B43A}">
      <formula1>$Z$6:$Z$25</formula1>
    </dataValidation>
  </dataValidations>
  <pageMargins left="0.25" right="0.25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30FB-7ADA-B44B-8F12-5027478A0DA9}">
  <dimension ref="A1:BN55"/>
  <sheetViews>
    <sheetView zoomScale="125" zoomScaleNormal="125" workbookViewId="0">
      <selection activeCell="B5" sqref="B5:B9"/>
    </sheetView>
  </sheetViews>
  <sheetFormatPr baseColWidth="10" defaultRowHeight="12" x14ac:dyDescent="0.15"/>
  <cols>
    <col min="1" max="1" width="2.83203125" style="3" customWidth="1"/>
    <col min="2" max="2" width="13.83203125" style="3" customWidth="1"/>
    <col min="3" max="3" width="3.1640625" style="45" bestFit="1" customWidth="1"/>
    <col min="4" max="4" width="13.83203125" style="3" customWidth="1"/>
    <col min="5" max="5" width="5.5" style="45" bestFit="1" customWidth="1"/>
    <col min="6" max="6" width="7.83203125" style="45" customWidth="1"/>
    <col min="7" max="7" width="6.83203125" style="45" customWidth="1"/>
    <col min="8" max="8" width="4.33203125" style="45" bestFit="1" customWidth="1"/>
    <col min="9" max="9" width="4.1640625" style="45" customWidth="1"/>
    <col min="10" max="10" width="6.83203125" style="45" bestFit="1" customWidth="1"/>
    <col min="11" max="11" width="2.1640625" style="45" bestFit="1" customWidth="1"/>
    <col min="12" max="12" width="9.83203125" style="3" customWidth="1"/>
    <col min="13" max="13" width="4.83203125" style="45" bestFit="1" customWidth="1"/>
    <col min="14" max="14" width="5.6640625" style="45" bestFit="1" customWidth="1"/>
    <col min="15" max="15" width="5.5" style="45" bestFit="1" customWidth="1"/>
    <col min="16" max="16" width="4.83203125" style="45" bestFit="1" customWidth="1"/>
    <col min="17" max="17" width="5.83203125" style="45" bestFit="1" customWidth="1"/>
    <col min="18" max="18" width="5.6640625" style="45" bestFit="1" customWidth="1"/>
    <col min="19" max="19" width="3.83203125" style="45" customWidth="1"/>
    <col min="20" max="20" width="30.83203125" style="3" customWidth="1"/>
    <col min="21" max="21" width="10.83203125" style="3"/>
    <col min="22" max="24" width="10.83203125" style="52"/>
    <col min="25" max="25" width="2.6640625" style="52" customWidth="1"/>
    <col min="26" max="26" width="13.6640625" style="52" bestFit="1" customWidth="1"/>
    <col min="27" max="27" width="5" style="52" bestFit="1" customWidth="1"/>
    <col min="28" max="28" width="8.5" style="52" bestFit="1" customWidth="1"/>
    <col min="29" max="29" width="9.1640625" style="52" bestFit="1" customWidth="1"/>
    <col min="30" max="30" width="9.33203125" style="52" bestFit="1" customWidth="1"/>
    <col min="31" max="31" width="10" style="52" bestFit="1" customWidth="1"/>
    <col min="32" max="32" width="5" style="52" bestFit="1" customWidth="1"/>
    <col min="33" max="33" width="13.33203125" style="52" bestFit="1" customWidth="1"/>
    <col min="34" max="34" width="13.6640625" style="52" bestFit="1" customWidth="1"/>
    <col min="35" max="35" width="8.83203125" style="52" bestFit="1" customWidth="1"/>
    <col min="36" max="36" width="9.5" style="52" bestFit="1" customWidth="1"/>
    <col min="37" max="37" width="4.6640625" style="52" bestFit="1" customWidth="1"/>
    <col min="38" max="38" width="6.5" style="52" bestFit="1" customWidth="1"/>
    <col min="39" max="39" width="11.83203125" style="52" bestFit="1" customWidth="1"/>
    <col min="40" max="40" width="11.1640625" style="52" bestFit="1" customWidth="1"/>
    <col min="41" max="41" width="7" style="52" bestFit="1" customWidth="1"/>
    <col min="42" max="42" width="9.6640625" style="52" bestFit="1" customWidth="1"/>
    <col min="43" max="43" width="10.33203125" style="52" bestFit="1" customWidth="1"/>
    <col min="44" max="44" width="5.5" style="52" bestFit="1" customWidth="1"/>
    <col min="45" max="45" width="5.33203125" style="52" bestFit="1" customWidth="1"/>
    <col min="46" max="46" width="13.6640625" style="52" bestFit="1" customWidth="1"/>
    <col min="47" max="47" width="5" style="52" bestFit="1" customWidth="1"/>
    <col min="48" max="48" width="8.5" style="52" bestFit="1" customWidth="1"/>
    <col min="49" max="49" width="9.1640625" style="52" bestFit="1" customWidth="1"/>
    <col min="50" max="50" width="9.33203125" style="52" bestFit="1" customWidth="1"/>
    <col min="51" max="51" width="10" style="52" bestFit="1" customWidth="1"/>
    <col min="52" max="52" width="5" style="52" bestFit="1" customWidth="1"/>
    <col min="53" max="53" width="13.33203125" style="52" bestFit="1" customWidth="1"/>
    <col min="54" max="54" width="13.6640625" style="52" bestFit="1" customWidth="1"/>
    <col min="55" max="55" width="8.83203125" style="52" bestFit="1" customWidth="1"/>
    <col min="56" max="56" width="9.5" style="52" bestFit="1" customWidth="1"/>
    <col min="57" max="57" width="4.6640625" style="52" bestFit="1" customWidth="1"/>
    <col min="58" max="58" width="6.5" style="52" bestFit="1" customWidth="1"/>
    <col min="59" max="59" width="11.83203125" style="52" bestFit="1" customWidth="1"/>
    <col min="60" max="60" width="11.1640625" style="52" bestFit="1" customWidth="1"/>
    <col min="61" max="61" width="7" style="52" bestFit="1" customWidth="1"/>
    <col min="62" max="62" width="9.6640625" style="52" bestFit="1" customWidth="1"/>
    <col min="63" max="63" width="10.33203125" style="52" bestFit="1" customWidth="1"/>
    <col min="64" max="64" width="5.5" style="52" bestFit="1" customWidth="1"/>
    <col min="65" max="65" width="5.33203125" style="52" bestFit="1" customWidth="1"/>
    <col min="66" max="66" width="10.83203125" style="52"/>
    <col min="67" max="16384" width="10.83203125" style="3"/>
  </cols>
  <sheetData>
    <row r="1" spans="1:66" ht="13" thickBot="1" x14ac:dyDescent="0.2">
      <c r="B1" s="4"/>
      <c r="C1" s="5"/>
      <c r="D1" s="6"/>
      <c r="E1" s="5"/>
      <c r="F1" s="5"/>
      <c r="G1" s="5"/>
      <c r="H1" s="5"/>
      <c r="I1" s="5"/>
      <c r="J1" s="5"/>
      <c r="K1" s="7"/>
      <c r="L1" s="8"/>
      <c r="M1" s="9"/>
      <c r="N1" s="9"/>
      <c r="O1" s="9"/>
      <c r="P1" s="9"/>
      <c r="Q1" s="10"/>
      <c r="R1" s="11"/>
      <c r="S1" s="11"/>
      <c r="T1" s="6"/>
    </row>
    <row r="2" spans="1:66" ht="14" thickTop="1" x14ac:dyDescent="0.15">
      <c r="A2" s="12"/>
      <c r="B2" s="13" t="s">
        <v>46</v>
      </c>
      <c r="C2" s="14" t="s">
        <v>52</v>
      </c>
      <c r="D2" s="15" t="s">
        <v>47</v>
      </c>
      <c r="E2" s="16"/>
      <c r="F2" s="16"/>
      <c r="G2" s="16"/>
      <c r="H2" s="16"/>
      <c r="I2" s="16"/>
      <c r="J2" s="16"/>
      <c r="K2" s="17"/>
      <c r="L2" s="18"/>
      <c r="M2" s="19"/>
      <c r="N2" s="19"/>
      <c r="O2" s="19"/>
      <c r="P2" s="19"/>
      <c r="Q2" s="20"/>
      <c r="R2" s="21"/>
      <c r="S2" s="21"/>
      <c r="T2" s="22"/>
      <c r="U2" s="23"/>
    </row>
    <row r="3" spans="1:66" x14ac:dyDescent="0.15">
      <c r="A3" s="12"/>
      <c r="B3" s="115" t="s">
        <v>15</v>
      </c>
      <c r="C3" s="116"/>
      <c r="D3" s="116"/>
      <c r="E3" s="117"/>
      <c r="F3" s="117"/>
      <c r="G3" s="117"/>
      <c r="H3" s="117"/>
      <c r="I3" s="118"/>
      <c r="J3" s="24" t="s">
        <v>42</v>
      </c>
      <c r="K3" s="119" t="s">
        <v>17</v>
      </c>
      <c r="L3" s="120"/>
      <c r="M3" s="120"/>
      <c r="N3" s="120"/>
      <c r="O3" s="120"/>
      <c r="P3" s="120"/>
      <c r="Q3" s="121"/>
      <c r="R3" s="25"/>
      <c r="S3" s="26"/>
      <c r="T3" s="27"/>
      <c r="U3" s="28"/>
    </row>
    <row r="4" spans="1:66" s="43" customFormat="1" ht="33" customHeight="1" x14ac:dyDescent="0.15">
      <c r="A4" s="29"/>
      <c r="B4" s="30" t="s">
        <v>16</v>
      </c>
      <c r="C4" s="31" t="s">
        <v>20</v>
      </c>
      <c r="D4" s="31" t="s">
        <v>11</v>
      </c>
      <c r="E4" s="32" t="s">
        <v>21</v>
      </c>
      <c r="F4" s="33" t="s">
        <v>45</v>
      </c>
      <c r="G4" s="34" t="s">
        <v>43</v>
      </c>
      <c r="H4" s="31" t="s">
        <v>5</v>
      </c>
      <c r="I4" s="35" t="s">
        <v>44</v>
      </c>
      <c r="J4" s="36" t="s">
        <v>1</v>
      </c>
      <c r="K4" s="37" t="s">
        <v>40</v>
      </c>
      <c r="L4" s="34" t="s">
        <v>0</v>
      </c>
      <c r="M4" s="38" t="s">
        <v>1</v>
      </c>
      <c r="N4" s="38" t="s">
        <v>3</v>
      </c>
      <c r="O4" s="38" t="s">
        <v>18</v>
      </c>
      <c r="P4" s="38" t="s">
        <v>19</v>
      </c>
      <c r="Q4" s="35" t="s">
        <v>22</v>
      </c>
      <c r="R4" s="39"/>
      <c r="S4" s="40"/>
      <c r="T4" s="41" t="s">
        <v>9</v>
      </c>
      <c r="U4" s="42"/>
      <c r="V4" s="53" t="s">
        <v>50</v>
      </c>
      <c r="W4" s="54" t="s">
        <v>1</v>
      </c>
      <c r="X4" s="54" t="s">
        <v>3</v>
      </c>
      <c r="Y4" s="55"/>
      <c r="Z4" s="56" t="s">
        <v>24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8" t="s">
        <v>51</v>
      </c>
      <c r="AU4" s="110" t="s">
        <v>11</v>
      </c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55" t="s">
        <v>45</v>
      </c>
    </row>
    <row r="5" spans="1:66" ht="12" customHeight="1" x14ac:dyDescent="0.15">
      <c r="A5" s="12"/>
      <c r="B5" s="101"/>
      <c r="C5" s="93" t="str">
        <f>IF(B5="", "", "to")</f>
        <v/>
      </c>
      <c r="D5" s="103"/>
      <c r="E5" s="93" t="str" cm="1">
        <f t="array" ref="E5">IF(B5="", "", _xlfn.XLOOKUP(B5, $Z$7:$Z$25, _xlfn.XLOOKUP(D5, $AU$6:$BM$6, $AU$7:$BM$25, ""), ""))</f>
        <v/>
      </c>
      <c r="F5" s="89"/>
      <c r="G5" s="91" t="str">
        <f>IF(B5="","",ROUNDUP(E5*F5,0))</f>
        <v/>
      </c>
      <c r="H5" s="68" t="str" cm="1">
        <f t="array" ref="H5">IF(B5="", "", _xlfn.XLOOKUP(B5, $Z$7:$Z$25, _xlfn.XLOOKUP(D5, $AA$6:$AS$6, $AA$7:$AS$25, ""), ""))</f>
        <v/>
      </c>
      <c r="I5" s="68" t="str">
        <f>IF(AND(F5&lt;1, F5&gt;0), ROUNDUP(H5/F5, 0), H5)</f>
        <v/>
      </c>
      <c r="J5" s="70"/>
      <c r="K5" s="44">
        <v>1</v>
      </c>
      <c r="L5" s="1"/>
      <c r="M5" s="44" t="str">
        <f>_xlfn.XLOOKUP(L5, $V$5:$V$9, $W$5:$W$9, "", 0)</f>
        <v/>
      </c>
      <c r="N5" s="44" t="str">
        <f>IF(L5="Ion Thruster", 5 * G5, _xlfn.XLOOKUP(L5, $V$5:$V$9, $X$5:$X$9, "", 0))</f>
        <v/>
      </c>
      <c r="O5" s="2"/>
      <c r="P5" s="44" t="str">
        <f>IF(M5="", "", M5*O5)</f>
        <v/>
      </c>
      <c r="Q5" s="44" t="str">
        <f>IF(N5="", "", N5*O5)</f>
        <v/>
      </c>
      <c r="R5" s="72"/>
      <c r="S5" s="73"/>
      <c r="T5" s="63"/>
      <c r="U5" s="23"/>
      <c r="V5" s="52" t="s">
        <v>2</v>
      </c>
      <c r="W5" s="60">
        <v>1</v>
      </c>
      <c r="X5" s="60">
        <v>4</v>
      </c>
      <c r="Y5" s="59"/>
      <c r="Z5" s="56"/>
      <c r="AA5" s="110" t="s">
        <v>11</v>
      </c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55"/>
      <c r="AU5" s="55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>
        <v>1</v>
      </c>
    </row>
    <row r="6" spans="1:66" ht="12" customHeight="1" x14ac:dyDescent="0.15">
      <c r="A6" s="12"/>
      <c r="B6" s="84"/>
      <c r="C6" s="68"/>
      <c r="D6" s="86"/>
      <c r="E6" s="68"/>
      <c r="F6" s="89"/>
      <c r="G6" s="91"/>
      <c r="H6" s="68"/>
      <c r="I6" s="68"/>
      <c r="J6" s="70"/>
      <c r="K6" s="44">
        <v>2</v>
      </c>
      <c r="L6" s="1"/>
      <c r="M6" s="44" t="str">
        <f>_xlfn.XLOOKUP(L6, $V$5:$V$9, $W$5:$W$9, "", 0)</f>
        <v/>
      </c>
      <c r="N6" s="44" t="str">
        <f>IF(L6="Ion Thruster", 5 * G6, _xlfn.XLOOKUP(L6, $V$5:$V$9, $X$5:$X$9, "", 0))</f>
        <v/>
      </c>
      <c r="O6" s="2"/>
      <c r="P6" s="44" t="str">
        <f t="shared" ref="P6:P8" si="0">IF(M6="", "", M6*O6)</f>
        <v/>
      </c>
      <c r="Q6" s="44" t="str">
        <f t="shared" ref="Q6:Q8" si="1">IF(N6="", "", N6*O6)</f>
        <v/>
      </c>
      <c r="R6" s="74"/>
      <c r="S6" s="75"/>
      <c r="T6" s="62"/>
      <c r="U6" s="23"/>
      <c r="V6" s="61" t="s">
        <v>4</v>
      </c>
      <c r="W6" s="60">
        <v>4</v>
      </c>
      <c r="X6" s="60">
        <v>27</v>
      </c>
      <c r="Y6" s="59"/>
      <c r="Z6" s="56"/>
      <c r="AA6" s="55" t="str">
        <f>Z7</f>
        <v>Earth</v>
      </c>
      <c r="AB6" s="55" t="str">
        <f>Z8</f>
        <v>Suborbital</v>
      </c>
      <c r="AC6" s="55" t="str">
        <f>Z9</f>
        <v>Earth Orbit</v>
      </c>
      <c r="AD6" s="55" t="str">
        <f>Z10</f>
        <v>Lunar Orbit</v>
      </c>
      <c r="AE6" s="55" t="str">
        <f>Z11</f>
        <v>Lunar Fly-by</v>
      </c>
      <c r="AF6" s="55" t="str">
        <f>Z12</f>
        <v>Moon</v>
      </c>
      <c r="AG6" s="55" t="str">
        <f>Z13</f>
        <v>Inner P. Transfer</v>
      </c>
      <c r="AH6" s="55" t="str">
        <f>Z14</f>
        <v>Outer P. Transfer</v>
      </c>
      <c r="AI6" s="55" t="str">
        <f>Z15</f>
        <v>Mars Orbit</v>
      </c>
      <c r="AJ6" s="55" t="str">
        <f>Z16</f>
        <v>Mars Fly-by</v>
      </c>
      <c r="AK6" s="55" t="str">
        <f>Z17</f>
        <v>Mars</v>
      </c>
      <c r="AL6" s="55" t="str">
        <f>Z18</f>
        <v>Phobos</v>
      </c>
      <c r="AM6" s="55" t="str">
        <f>Z19</f>
        <v>Mercury Fly-by</v>
      </c>
      <c r="AN6" s="55" t="str">
        <f>Z20</f>
        <v>Mercury Orbit</v>
      </c>
      <c r="AO6" s="55" t="str">
        <f>Z21</f>
        <v>Mercury</v>
      </c>
      <c r="AP6" s="55" t="str">
        <f>Z22</f>
        <v>Venus Orbit</v>
      </c>
      <c r="AQ6" s="55" t="str">
        <f>Z23</f>
        <v>Venus Fly-by</v>
      </c>
      <c r="AR6" s="55" t="str">
        <f>Z24</f>
        <v>Venus</v>
      </c>
      <c r="AS6" s="55" t="str">
        <f>Z25</f>
        <v>Ceres</v>
      </c>
      <c r="AT6" s="59"/>
      <c r="AU6" s="55" t="str">
        <f>AA6</f>
        <v>Earth</v>
      </c>
      <c r="AV6" s="55" t="str">
        <f t="shared" ref="AV6:BM6" si="2">AB6</f>
        <v>Suborbital</v>
      </c>
      <c r="AW6" s="55" t="str">
        <f t="shared" si="2"/>
        <v>Earth Orbit</v>
      </c>
      <c r="AX6" s="55" t="str">
        <f t="shared" si="2"/>
        <v>Lunar Orbit</v>
      </c>
      <c r="AY6" s="55" t="str">
        <f t="shared" si="2"/>
        <v>Lunar Fly-by</v>
      </c>
      <c r="AZ6" s="55" t="str">
        <f t="shared" si="2"/>
        <v>Moon</v>
      </c>
      <c r="BA6" s="55" t="str">
        <f t="shared" si="2"/>
        <v>Inner P. Transfer</v>
      </c>
      <c r="BB6" s="55" t="str">
        <f t="shared" si="2"/>
        <v>Outer P. Transfer</v>
      </c>
      <c r="BC6" s="55" t="str">
        <f t="shared" si="2"/>
        <v>Mars Orbit</v>
      </c>
      <c r="BD6" s="55" t="str">
        <f t="shared" si="2"/>
        <v>Mars Fly-by</v>
      </c>
      <c r="BE6" s="55" t="str">
        <f t="shared" si="2"/>
        <v>Mars</v>
      </c>
      <c r="BF6" s="55" t="str">
        <f t="shared" si="2"/>
        <v>Phobos</v>
      </c>
      <c r="BG6" s="55" t="str">
        <f t="shared" si="2"/>
        <v>Mercury Fly-by</v>
      </c>
      <c r="BH6" s="55" t="str">
        <f t="shared" si="2"/>
        <v>Mercury Orbit</v>
      </c>
      <c r="BI6" s="55" t="str">
        <f t="shared" si="2"/>
        <v>Mercury</v>
      </c>
      <c r="BJ6" s="55" t="str">
        <f t="shared" si="2"/>
        <v>Venus Orbit</v>
      </c>
      <c r="BK6" s="55" t="str">
        <f t="shared" si="2"/>
        <v>Venus Fly-by</v>
      </c>
      <c r="BL6" s="55" t="str">
        <f t="shared" si="2"/>
        <v>Venus</v>
      </c>
      <c r="BM6" s="55" t="str">
        <f t="shared" si="2"/>
        <v>Ceres</v>
      </c>
      <c r="BN6" s="59">
        <v>0.5</v>
      </c>
    </row>
    <row r="7" spans="1:66" ht="12" customHeight="1" x14ac:dyDescent="0.15">
      <c r="A7" s="12"/>
      <c r="B7" s="84"/>
      <c r="C7" s="68"/>
      <c r="D7" s="86"/>
      <c r="E7" s="68"/>
      <c r="F7" s="89"/>
      <c r="G7" s="91"/>
      <c r="H7" s="68"/>
      <c r="I7" s="68"/>
      <c r="J7" s="70"/>
      <c r="K7" s="44">
        <v>3</v>
      </c>
      <c r="L7" s="1"/>
      <c r="M7" s="44" t="str">
        <f>_xlfn.XLOOKUP(L7, $V$5:$V$9, $W$5:$W$9, "", 0)</f>
        <v/>
      </c>
      <c r="N7" s="44" t="str">
        <f>IF(L7="Ion Thruster", 5 * G7, _xlfn.XLOOKUP(L7, $V$5:$V$9, $X$5:$X$9, "", 0))</f>
        <v/>
      </c>
      <c r="O7" s="2"/>
      <c r="P7" s="44" t="str">
        <f t="shared" si="0"/>
        <v/>
      </c>
      <c r="Q7" s="44" t="str">
        <f t="shared" si="1"/>
        <v/>
      </c>
      <c r="R7" s="76" t="s">
        <v>49</v>
      </c>
      <c r="S7" s="78" t="str">
        <f>IF(B5="", "", I5*P9)</f>
        <v/>
      </c>
      <c r="T7" s="64"/>
      <c r="U7" s="23"/>
      <c r="V7" s="61" t="s">
        <v>6</v>
      </c>
      <c r="W7" s="60">
        <v>9</v>
      </c>
      <c r="X7" s="60">
        <v>80</v>
      </c>
      <c r="Y7" s="112" t="s">
        <v>16</v>
      </c>
      <c r="Z7" s="56" t="s">
        <v>10</v>
      </c>
      <c r="AA7" s="59" t="e">
        <f>NA()</f>
        <v>#N/A</v>
      </c>
      <c r="AB7" s="59">
        <v>3</v>
      </c>
      <c r="AC7" s="59">
        <v>8</v>
      </c>
      <c r="AD7" s="59" t="e">
        <f>NA()</f>
        <v>#N/A</v>
      </c>
      <c r="AE7" s="59" t="e">
        <f>NA()</f>
        <v>#N/A</v>
      </c>
      <c r="AF7" s="59" t="e">
        <f>NA()</f>
        <v>#N/A</v>
      </c>
      <c r="AG7" s="59" t="e">
        <f>NA()</f>
        <v>#N/A</v>
      </c>
      <c r="AH7" s="59" t="e">
        <f>NA()</f>
        <v>#N/A</v>
      </c>
      <c r="AI7" s="59" t="e">
        <f>NA()</f>
        <v>#N/A</v>
      </c>
      <c r="AJ7" s="59" t="e">
        <f>NA()</f>
        <v>#N/A</v>
      </c>
      <c r="AK7" s="59" t="e">
        <f>NA()</f>
        <v>#N/A</v>
      </c>
      <c r="AL7" s="59" t="e">
        <f>NA()</f>
        <v>#N/A</v>
      </c>
      <c r="AM7" s="59" t="e">
        <f>NA()</f>
        <v>#N/A</v>
      </c>
      <c r="AN7" s="59" t="e">
        <f>NA()</f>
        <v>#N/A</v>
      </c>
      <c r="AO7" s="59" t="e">
        <f>NA()</f>
        <v>#N/A</v>
      </c>
      <c r="AP7" s="59" t="e">
        <f>NA()</f>
        <v>#N/A</v>
      </c>
      <c r="AQ7" s="59" t="e">
        <f>NA()</f>
        <v>#N/A</v>
      </c>
      <c r="AR7" s="59" t="e">
        <f>NA()</f>
        <v>#N/A</v>
      </c>
      <c r="AS7" s="59" t="e">
        <f>NA()</f>
        <v>#N/A</v>
      </c>
      <c r="AT7" s="58" t="str">
        <f>Z7</f>
        <v>Earth</v>
      </c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>
        <v>0.25</v>
      </c>
    </row>
    <row r="8" spans="1:66" ht="12" customHeight="1" x14ac:dyDescent="0.15">
      <c r="A8" s="12"/>
      <c r="B8" s="84"/>
      <c r="C8" s="68"/>
      <c r="D8" s="86"/>
      <c r="E8" s="68"/>
      <c r="F8" s="89"/>
      <c r="G8" s="91"/>
      <c r="H8" s="68"/>
      <c r="I8" s="68"/>
      <c r="J8" s="70"/>
      <c r="K8" s="44">
        <v>4</v>
      </c>
      <c r="L8" s="1"/>
      <c r="M8" s="44" t="str">
        <f>_xlfn.XLOOKUP(L8, $V$5:$V$9, $W$5:$W$9, "", 0)</f>
        <v/>
      </c>
      <c r="N8" s="44" t="str">
        <f>IF(L8="Ion Thruster", 5 * G8, _xlfn.XLOOKUP(L8, $V$5:$V$9, $X$5:$X$9, "", 0))</f>
        <v/>
      </c>
      <c r="O8" s="2"/>
      <c r="P8" s="44" t="str">
        <f t="shared" si="0"/>
        <v/>
      </c>
      <c r="Q8" s="44" t="str">
        <f t="shared" si="1"/>
        <v/>
      </c>
      <c r="R8" s="77"/>
      <c r="S8" s="79"/>
      <c r="T8" s="62"/>
      <c r="U8" s="23"/>
      <c r="V8" s="61" t="s">
        <v>7</v>
      </c>
      <c r="W8" s="60">
        <v>20</v>
      </c>
      <c r="X8" s="60">
        <v>200</v>
      </c>
      <c r="Y8" s="113"/>
      <c r="Z8" s="56" t="s">
        <v>12</v>
      </c>
      <c r="AA8" s="59" t="s">
        <v>14</v>
      </c>
      <c r="AB8" s="59" t="e">
        <f>NA()</f>
        <v>#N/A</v>
      </c>
      <c r="AC8" s="59">
        <v>5</v>
      </c>
      <c r="AD8" s="59" t="e">
        <f>NA()</f>
        <v>#N/A</v>
      </c>
      <c r="AE8" s="59" t="e">
        <f>NA()</f>
        <v>#N/A</v>
      </c>
      <c r="AF8" s="59" t="e">
        <f>NA()</f>
        <v>#N/A</v>
      </c>
      <c r="AG8" s="59" t="e">
        <f>NA()</f>
        <v>#N/A</v>
      </c>
      <c r="AH8" s="59" t="e">
        <f>NA()</f>
        <v>#N/A</v>
      </c>
      <c r="AI8" s="59" t="e">
        <f>NA()</f>
        <v>#N/A</v>
      </c>
      <c r="AJ8" s="59" t="e">
        <f>NA()</f>
        <v>#N/A</v>
      </c>
      <c r="AK8" s="59" t="e">
        <f>NA()</f>
        <v>#N/A</v>
      </c>
      <c r="AL8" s="59" t="e">
        <f>NA()</f>
        <v>#N/A</v>
      </c>
      <c r="AM8" s="59" t="e">
        <f>NA()</f>
        <v>#N/A</v>
      </c>
      <c r="AN8" s="59" t="e">
        <f>NA()</f>
        <v>#N/A</v>
      </c>
      <c r="AO8" s="59" t="e">
        <f>NA()</f>
        <v>#N/A</v>
      </c>
      <c r="AP8" s="59" t="e">
        <f>NA()</f>
        <v>#N/A</v>
      </c>
      <c r="AQ8" s="59" t="e">
        <f>NA()</f>
        <v>#N/A</v>
      </c>
      <c r="AR8" s="59" t="e">
        <f>NA()</f>
        <v>#N/A</v>
      </c>
      <c r="AS8" s="59" t="e">
        <f>NA()</f>
        <v>#N/A</v>
      </c>
      <c r="AT8" s="58" t="str">
        <f t="shared" ref="AT8:AT25" si="3">Z8</f>
        <v>Suborbital</v>
      </c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>
        <v>2</v>
      </c>
    </row>
    <row r="9" spans="1:66" ht="12" customHeight="1" x14ac:dyDescent="0.15">
      <c r="A9" s="12"/>
      <c r="B9" s="102"/>
      <c r="C9" s="94"/>
      <c r="D9" s="104"/>
      <c r="E9" s="94"/>
      <c r="F9" s="89"/>
      <c r="G9" s="106"/>
      <c r="H9" s="94"/>
      <c r="I9" s="94"/>
      <c r="J9" s="88"/>
      <c r="K9" s="98"/>
      <c r="L9" s="99"/>
      <c r="M9" s="99"/>
      <c r="N9" s="100"/>
      <c r="O9" s="46" t="s">
        <v>48</v>
      </c>
      <c r="P9" s="47" t="str">
        <f>IF(J5="","",J5+SUM(P5:P8))</f>
        <v/>
      </c>
      <c r="Q9" s="47" t="str">
        <f>IF(B5="", "", SUM(Q5:Q8))</f>
        <v/>
      </c>
      <c r="R9" s="48" t="s">
        <v>41</v>
      </c>
      <c r="S9" s="49" t="str">
        <f>IF($B5="","",IF(Q9 &gt;= S7, "Y", "N"))</f>
        <v/>
      </c>
      <c r="T9" s="122"/>
      <c r="U9" s="23"/>
      <c r="V9" s="61" t="s">
        <v>8</v>
      </c>
      <c r="W9" s="60">
        <v>1</v>
      </c>
      <c r="X9" s="60">
        <v>5</v>
      </c>
      <c r="Y9" s="113"/>
      <c r="Z9" s="56" t="s">
        <v>13</v>
      </c>
      <c r="AA9" s="59">
        <v>0</v>
      </c>
      <c r="AB9" s="59" t="e">
        <f>NA()</f>
        <v>#N/A</v>
      </c>
      <c r="AC9" s="59" t="e">
        <f>NA()</f>
        <v>#N/A</v>
      </c>
      <c r="AD9" s="59">
        <v>3</v>
      </c>
      <c r="AE9" s="59">
        <v>1</v>
      </c>
      <c r="AF9" s="59" t="e">
        <f>NA()</f>
        <v>#N/A</v>
      </c>
      <c r="AG9" s="59">
        <v>3</v>
      </c>
      <c r="AH9" s="59">
        <v>6</v>
      </c>
      <c r="AI9" s="59">
        <v>5</v>
      </c>
      <c r="AJ9" s="59">
        <v>3</v>
      </c>
      <c r="AK9" s="59" t="e">
        <f>NA()</f>
        <v>#N/A</v>
      </c>
      <c r="AL9" s="59" t="e">
        <f>NA()</f>
        <v>#N/A</v>
      </c>
      <c r="AM9" s="59" t="e">
        <f>NA()</f>
        <v>#N/A</v>
      </c>
      <c r="AN9" s="59" t="e">
        <f>NA()</f>
        <v>#N/A</v>
      </c>
      <c r="AO9" s="59" t="e">
        <f>NA()</f>
        <v>#N/A</v>
      </c>
      <c r="AP9" s="59" t="e">
        <f>NA()</f>
        <v>#N/A</v>
      </c>
      <c r="AQ9" s="59" t="e">
        <f>NA()</f>
        <v>#N/A</v>
      </c>
      <c r="AR9" s="59" t="e">
        <f>NA()</f>
        <v>#N/A</v>
      </c>
      <c r="AS9" s="59" t="e">
        <f>NA()</f>
        <v>#N/A</v>
      </c>
      <c r="AT9" s="58" t="str">
        <f t="shared" si="3"/>
        <v>Earth Orbit</v>
      </c>
      <c r="AU9" s="59"/>
      <c r="AV9" s="59"/>
      <c r="AW9" s="59"/>
      <c r="AX9" s="59">
        <v>1</v>
      </c>
      <c r="AY9" s="59">
        <v>1</v>
      </c>
      <c r="AZ9" s="59"/>
      <c r="BA9" s="59">
        <v>1</v>
      </c>
      <c r="BB9" s="59">
        <v>1</v>
      </c>
      <c r="BC9" s="59">
        <v>3</v>
      </c>
      <c r="BD9" s="59">
        <v>3</v>
      </c>
      <c r="BE9" s="59"/>
      <c r="BF9" s="59"/>
      <c r="BG9" s="59"/>
      <c r="BH9" s="59"/>
      <c r="BI9" s="59"/>
      <c r="BJ9" s="59"/>
      <c r="BK9" s="59"/>
      <c r="BL9" s="59"/>
      <c r="BM9" s="59"/>
      <c r="BN9" s="59">
        <v>4</v>
      </c>
    </row>
    <row r="10" spans="1:66" ht="12" customHeight="1" x14ac:dyDescent="0.15">
      <c r="A10" s="12"/>
      <c r="B10" s="101"/>
      <c r="C10" s="93" t="str">
        <f>IF(B10="", "", "to")</f>
        <v/>
      </c>
      <c r="D10" s="103"/>
      <c r="E10" s="93" t="str" cm="1">
        <f t="array" ref="E10">IF(B10="", "", _xlfn.XLOOKUP(B10, $Z$7:$Z$25, _xlfn.XLOOKUP(D10, $AU$6:$BM$6, $AU$7:$BM$25, ""), ""))</f>
        <v/>
      </c>
      <c r="F10" s="89"/>
      <c r="G10" s="91" t="str">
        <f>IF(B10="","",ROUNDUP(E10*F10,0))</f>
        <v/>
      </c>
      <c r="H10" s="68" t="str" cm="1">
        <f t="array" ref="H10">IF(B10="", "", _xlfn.XLOOKUP(B10, $Z$7:$Z$25, _xlfn.XLOOKUP(D10, $AA$6:$AS$6, $AA$7:$AS$25, ""), ""))</f>
        <v/>
      </c>
      <c r="I10" s="68" t="str">
        <f>IF(AND(F10&lt;1, F10&gt;0), ROUNDUP(H10/F10, 0), H10)</f>
        <v/>
      </c>
      <c r="J10" s="70"/>
      <c r="K10" s="44">
        <v>1</v>
      </c>
      <c r="L10" s="1"/>
      <c r="M10" s="44" t="str">
        <f>_xlfn.XLOOKUP(L10, $V$5:$V$9, $W$5:$W$9, "", 0)</f>
        <v/>
      </c>
      <c r="N10" s="44" t="str">
        <f>IF(L10="Ion Thruster", 5 * G10, _xlfn.XLOOKUP(L10, $V$5:$V$9, $X$5:$X$9, "", 0))</f>
        <v/>
      </c>
      <c r="O10" s="2"/>
      <c r="P10" s="44" t="str">
        <f>IF(M10="", "", M10*O10)</f>
        <v/>
      </c>
      <c r="Q10" s="44" t="str">
        <f>IF(N10="", "", N10*O10)</f>
        <v/>
      </c>
      <c r="R10" s="72"/>
      <c r="S10" s="73"/>
      <c r="T10" s="63"/>
      <c r="U10" s="23"/>
      <c r="Y10" s="113"/>
      <c r="Z10" s="56" t="s">
        <v>23</v>
      </c>
      <c r="AA10" s="59" t="e">
        <f>NA()</f>
        <v>#N/A</v>
      </c>
      <c r="AB10" s="59" t="e">
        <f>NA()</f>
        <v>#N/A</v>
      </c>
      <c r="AC10" s="59">
        <v>3</v>
      </c>
      <c r="AD10" s="59" t="e">
        <f>NA()</f>
        <v>#N/A</v>
      </c>
      <c r="AE10" s="59" t="e">
        <f>NA()</f>
        <v>#N/A</v>
      </c>
      <c r="AF10" s="59">
        <v>2</v>
      </c>
      <c r="AG10" s="59" t="e">
        <f>NA()</f>
        <v>#N/A</v>
      </c>
      <c r="AH10" s="59" t="e">
        <f>NA()</f>
        <v>#N/A</v>
      </c>
      <c r="AI10" s="59" t="e">
        <f>NA()</f>
        <v>#N/A</v>
      </c>
      <c r="AJ10" s="59" t="e">
        <f>NA()</f>
        <v>#N/A</v>
      </c>
      <c r="AK10" s="59" t="e">
        <f>NA()</f>
        <v>#N/A</v>
      </c>
      <c r="AL10" s="59" t="e">
        <f>NA()</f>
        <v>#N/A</v>
      </c>
      <c r="AM10" s="59" t="e">
        <f>NA()</f>
        <v>#N/A</v>
      </c>
      <c r="AN10" s="59" t="e">
        <f>NA()</f>
        <v>#N/A</v>
      </c>
      <c r="AO10" s="59" t="e">
        <f>NA()</f>
        <v>#N/A</v>
      </c>
      <c r="AP10" s="59" t="e">
        <f>NA()</f>
        <v>#N/A</v>
      </c>
      <c r="AQ10" s="59" t="e">
        <f>NA()</f>
        <v>#N/A</v>
      </c>
      <c r="AR10" s="59" t="e">
        <f>NA()</f>
        <v>#N/A</v>
      </c>
      <c r="AS10" s="59" t="e">
        <f>NA()</f>
        <v>#N/A</v>
      </c>
      <c r="AT10" s="58" t="str">
        <f t="shared" si="3"/>
        <v>Lunar Orbit</v>
      </c>
      <c r="AU10" s="59"/>
      <c r="AV10" s="59"/>
      <c r="AW10" s="59">
        <v>1</v>
      </c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</row>
    <row r="11" spans="1:66" ht="12" customHeight="1" x14ac:dyDescent="0.15">
      <c r="A11" s="12"/>
      <c r="B11" s="84"/>
      <c r="C11" s="68"/>
      <c r="D11" s="86"/>
      <c r="E11" s="68"/>
      <c r="F11" s="89"/>
      <c r="G11" s="91"/>
      <c r="H11" s="68"/>
      <c r="I11" s="68"/>
      <c r="J11" s="70"/>
      <c r="K11" s="44">
        <v>2</v>
      </c>
      <c r="L11" s="1"/>
      <c r="M11" s="44" t="str">
        <f>_xlfn.XLOOKUP(L11, $V$5:$V$9, $W$5:$W$9, "", 0)</f>
        <v/>
      </c>
      <c r="N11" s="44" t="str">
        <f>IF(L11="Ion Thruster", 5 * G11, _xlfn.XLOOKUP(L11, $V$5:$V$9, $X$5:$X$9, "", 0))</f>
        <v/>
      </c>
      <c r="O11" s="2"/>
      <c r="P11" s="44" t="str">
        <f t="shared" ref="P11:P13" si="4">IF(M11="", "", M11*O11)</f>
        <v/>
      </c>
      <c r="Q11" s="44" t="str">
        <f t="shared" ref="Q11:Q13" si="5">IF(N11="", "", N11*O11)</f>
        <v/>
      </c>
      <c r="R11" s="74"/>
      <c r="S11" s="75"/>
      <c r="T11" s="62"/>
      <c r="U11" s="23"/>
      <c r="Y11" s="113"/>
      <c r="Z11" s="56" t="s">
        <v>30</v>
      </c>
      <c r="AA11" s="59" t="e">
        <f>NA()</f>
        <v>#N/A</v>
      </c>
      <c r="AB11" s="59" t="e">
        <f>NA()</f>
        <v>#N/A</v>
      </c>
      <c r="AC11" s="59">
        <v>1</v>
      </c>
      <c r="AD11" s="59">
        <v>2</v>
      </c>
      <c r="AE11" s="59" t="e">
        <f>NA()</f>
        <v>#N/A</v>
      </c>
      <c r="AF11" s="59">
        <v>4</v>
      </c>
      <c r="AG11" s="59" t="e">
        <f>NA()</f>
        <v>#N/A</v>
      </c>
      <c r="AH11" s="59" t="e">
        <f>NA()</f>
        <v>#N/A</v>
      </c>
      <c r="AI11" s="59" t="e">
        <f>NA()</f>
        <v>#N/A</v>
      </c>
      <c r="AJ11" s="59" t="e">
        <f>NA()</f>
        <v>#N/A</v>
      </c>
      <c r="AK11" s="59" t="e">
        <f>NA()</f>
        <v>#N/A</v>
      </c>
      <c r="AL11" s="59" t="e">
        <f>NA()</f>
        <v>#N/A</v>
      </c>
      <c r="AM11" s="59" t="e">
        <f>NA()</f>
        <v>#N/A</v>
      </c>
      <c r="AN11" s="59" t="e">
        <f>NA()</f>
        <v>#N/A</v>
      </c>
      <c r="AO11" s="59" t="e">
        <f>NA()</f>
        <v>#N/A</v>
      </c>
      <c r="AP11" s="59" t="e">
        <f>NA()</f>
        <v>#N/A</v>
      </c>
      <c r="AQ11" s="59" t="e">
        <f>NA()</f>
        <v>#N/A</v>
      </c>
      <c r="AR11" s="59" t="e">
        <f>NA()</f>
        <v>#N/A</v>
      </c>
      <c r="AS11" s="59" t="e">
        <f>NA()</f>
        <v>#N/A</v>
      </c>
      <c r="AT11" s="58" t="str">
        <f t="shared" si="3"/>
        <v>Lunar Fly-by</v>
      </c>
      <c r="AU11" s="59"/>
      <c r="AV11" s="59"/>
      <c r="AW11" s="59">
        <v>1</v>
      </c>
      <c r="AX11" s="59">
        <v>1</v>
      </c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</row>
    <row r="12" spans="1:66" ht="12" customHeight="1" x14ac:dyDescent="0.15">
      <c r="A12" s="12"/>
      <c r="B12" s="84"/>
      <c r="C12" s="68"/>
      <c r="D12" s="86"/>
      <c r="E12" s="68"/>
      <c r="F12" s="89"/>
      <c r="G12" s="91"/>
      <c r="H12" s="68"/>
      <c r="I12" s="68"/>
      <c r="J12" s="70"/>
      <c r="K12" s="44">
        <v>3</v>
      </c>
      <c r="L12" s="1"/>
      <c r="M12" s="44" t="str">
        <f>_xlfn.XLOOKUP(L12, $V$5:$V$9, $W$5:$W$9, "", 0)</f>
        <v/>
      </c>
      <c r="N12" s="44" t="str">
        <f>IF(L12="Ion Thruster", 5 * G12, _xlfn.XLOOKUP(L12, $V$5:$V$9, $X$5:$X$9, "", 0))</f>
        <v/>
      </c>
      <c r="O12" s="2"/>
      <c r="P12" s="44" t="str">
        <f t="shared" si="4"/>
        <v/>
      </c>
      <c r="Q12" s="44" t="str">
        <f t="shared" si="5"/>
        <v/>
      </c>
      <c r="R12" s="76" t="s">
        <v>49</v>
      </c>
      <c r="S12" s="78" t="str">
        <f>IF(B10="", "", I10*P14)</f>
        <v/>
      </c>
      <c r="T12" s="64"/>
      <c r="U12" s="23"/>
      <c r="Y12" s="113"/>
      <c r="Z12" s="56" t="s">
        <v>28</v>
      </c>
      <c r="AA12" s="59" t="e">
        <f>NA()</f>
        <v>#N/A</v>
      </c>
      <c r="AB12" s="59" t="e">
        <f>NA()</f>
        <v>#N/A</v>
      </c>
      <c r="AC12" s="59" t="e">
        <f>NA()</f>
        <v>#N/A</v>
      </c>
      <c r="AD12" s="59">
        <v>2</v>
      </c>
      <c r="AE12" s="59" t="e">
        <f>NA()</f>
        <v>#N/A</v>
      </c>
      <c r="AF12" s="59" t="e">
        <f>NA()</f>
        <v>#N/A</v>
      </c>
      <c r="AG12" s="59" t="e">
        <f>NA()</f>
        <v>#N/A</v>
      </c>
      <c r="AH12" s="59" t="e">
        <f>NA()</f>
        <v>#N/A</v>
      </c>
      <c r="AI12" s="59" t="e">
        <f>NA()</f>
        <v>#N/A</v>
      </c>
      <c r="AJ12" s="59" t="e">
        <f>NA()</f>
        <v>#N/A</v>
      </c>
      <c r="AK12" s="59" t="e">
        <f>NA()</f>
        <v>#N/A</v>
      </c>
      <c r="AL12" s="59" t="e">
        <f>NA()</f>
        <v>#N/A</v>
      </c>
      <c r="AM12" s="59" t="e">
        <f>NA()</f>
        <v>#N/A</v>
      </c>
      <c r="AN12" s="59" t="e">
        <f>NA()</f>
        <v>#N/A</v>
      </c>
      <c r="AO12" s="59" t="e">
        <f>NA()</f>
        <v>#N/A</v>
      </c>
      <c r="AP12" s="59" t="e">
        <f>NA()</f>
        <v>#N/A</v>
      </c>
      <c r="AQ12" s="59" t="e">
        <f>NA()</f>
        <v>#N/A</v>
      </c>
      <c r="AR12" s="59" t="e">
        <f>NA()</f>
        <v>#N/A</v>
      </c>
      <c r="AS12" s="59" t="e">
        <f>NA()</f>
        <v>#N/A</v>
      </c>
      <c r="AT12" s="58" t="str">
        <f t="shared" si="3"/>
        <v>Moon</v>
      </c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</row>
    <row r="13" spans="1:66" ht="12" customHeight="1" x14ac:dyDescent="0.15">
      <c r="A13" s="12"/>
      <c r="B13" s="84"/>
      <c r="C13" s="68"/>
      <c r="D13" s="86"/>
      <c r="E13" s="68"/>
      <c r="F13" s="89"/>
      <c r="G13" s="91"/>
      <c r="H13" s="68"/>
      <c r="I13" s="68"/>
      <c r="J13" s="70"/>
      <c r="K13" s="44">
        <v>4</v>
      </c>
      <c r="L13" s="1"/>
      <c r="M13" s="44" t="str">
        <f>_xlfn.XLOOKUP(L13, $V$5:$V$9, $W$5:$W$9, "", 0)</f>
        <v/>
      </c>
      <c r="N13" s="44" t="str">
        <f>IF(L13="Ion Thruster", 5 * G13, _xlfn.XLOOKUP(L13, $V$5:$V$9, $X$5:$X$9, "", 0))</f>
        <v/>
      </c>
      <c r="O13" s="2"/>
      <c r="P13" s="44" t="str">
        <f t="shared" si="4"/>
        <v/>
      </c>
      <c r="Q13" s="44" t="str">
        <f t="shared" si="5"/>
        <v/>
      </c>
      <c r="R13" s="77"/>
      <c r="S13" s="79"/>
      <c r="T13" s="62"/>
      <c r="U13" s="23"/>
      <c r="Y13" s="113"/>
      <c r="Z13" s="56" t="s">
        <v>25</v>
      </c>
      <c r="AA13" s="59" t="e">
        <f>NA()</f>
        <v>#N/A</v>
      </c>
      <c r="AB13" s="59" t="e">
        <f>NA()</f>
        <v>#N/A</v>
      </c>
      <c r="AC13" s="59">
        <v>3</v>
      </c>
      <c r="AD13" s="59" t="e">
        <f>NA()</f>
        <v>#N/A</v>
      </c>
      <c r="AE13" s="59" t="e">
        <f>NA()</f>
        <v>#N/A</v>
      </c>
      <c r="AF13" s="59" t="e">
        <f>NA()</f>
        <v>#N/A</v>
      </c>
      <c r="AG13" s="59" t="e">
        <f>NA()</f>
        <v>#N/A</v>
      </c>
      <c r="AH13" s="59" t="e">
        <f>NA()</f>
        <v>#N/A</v>
      </c>
      <c r="AI13" s="59">
        <v>4</v>
      </c>
      <c r="AJ13" s="59" t="e">
        <f>NA()</f>
        <v>#N/A</v>
      </c>
      <c r="AK13" s="59" t="e">
        <f>NA()</f>
        <v>#N/A</v>
      </c>
      <c r="AL13" s="59" t="e">
        <f>NA()</f>
        <v>#N/A</v>
      </c>
      <c r="AM13" s="59">
        <v>5</v>
      </c>
      <c r="AN13" s="59" t="e">
        <f>NA()</f>
        <v>#N/A</v>
      </c>
      <c r="AO13" s="59" t="e">
        <f>NA()</f>
        <v>#N/A</v>
      </c>
      <c r="AP13" s="59">
        <v>3</v>
      </c>
      <c r="AQ13" s="59">
        <v>2</v>
      </c>
      <c r="AR13" s="59" t="e">
        <f>NA()</f>
        <v>#N/A</v>
      </c>
      <c r="AS13" s="59">
        <v>5</v>
      </c>
      <c r="AT13" s="58" t="str">
        <f t="shared" si="3"/>
        <v>Inner P. Transfer</v>
      </c>
      <c r="AU13" s="59"/>
      <c r="AV13" s="59"/>
      <c r="AW13" s="59">
        <v>1</v>
      </c>
      <c r="AX13" s="59"/>
      <c r="AY13" s="59"/>
      <c r="AZ13" s="59"/>
      <c r="BA13" s="59"/>
      <c r="BB13" s="59"/>
      <c r="BC13" s="59">
        <v>2</v>
      </c>
      <c r="BD13" s="59"/>
      <c r="BE13" s="59"/>
      <c r="BF13" s="59"/>
      <c r="BG13" s="59">
        <v>1</v>
      </c>
      <c r="BH13" s="59"/>
      <c r="BI13" s="59"/>
      <c r="BJ13" s="59">
        <v>1</v>
      </c>
      <c r="BK13" s="59">
        <v>1</v>
      </c>
      <c r="BL13" s="59"/>
      <c r="BM13" s="59">
        <v>1</v>
      </c>
    </row>
    <row r="14" spans="1:66" ht="12" customHeight="1" x14ac:dyDescent="0.15">
      <c r="A14" s="12"/>
      <c r="B14" s="102"/>
      <c r="C14" s="94"/>
      <c r="D14" s="104"/>
      <c r="E14" s="94"/>
      <c r="F14" s="89"/>
      <c r="G14" s="106"/>
      <c r="H14" s="94"/>
      <c r="I14" s="94"/>
      <c r="J14" s="88"/>
      <c r="K14" s="98"/>
      <c r="L14" s="99"/>
      <c r="M14" s="99"/>
      <c r="N14" s="100"/>
      <c r="O14" s="46" t="s">
        <v>48</v>
      </c>
      <c r="P14" s="47" t="str">
        <f>IF(J10="","",J10+SUM(P10:P13))</f>
        <v/>
      </c>
      <c r="Q14" s="47" t="str">
        <f>IF(B10="", "", SUM(Q10:Q13))</f>
        <v/>
      </c>
      <c r="R14" s="48" t="s">
        <v>41</v>
      </c>
      <c r="S14" s="49" t="str">
        <f>IF($B10="","",IF(Q14 &gt;= S12, "Y", "N"))</f>
        <v/>
      </c>
      <c r="T14" s="122"/>
      <c r="U14" s="23"/>
      <c r="Y14" s="113"/>
      <c r="Z14" s="56" t="s">
        <v>26</v>
      </c>
      <c r="AA14" s="59" t="e">
        <f>NA()</f>
        <v>#N/A</v>
      </c>
      <c r="AB14" s="59" t="e">
        <f>NA()</f>
        <v>#N/A</v>
      </c>
      <c r="AC14" s="59" t="e">
        <f>NA()</f>
        <v>#N/A</v>
      </c>
      <c r="AD14" s="59" t="e">
        <f>NA()</f>
        <v>#N/A</v>
      </c>
      <c r="AE14" s="59" t="e">
        <f>NA()</f>
        <v>#N/A</v>
      </c>
      <c r="AF14" s="59" t="e">
        <f>NA()</f>
        <v>#N/A</v>
      </c>
      <c r="AG14" s="59" t="e">
        <f>NA()</f>
        <v>#N/A</v>
      </c>
      <c r="AH14" s="59" t="e">
        <f>NA()</f>
        <v>#N/A</v>
      </c>
      <c r="AI14" s="59" t="e">
        <f>NA()</f>
        <v>#N/A</v>
      </c>
      <c r="AJ14" s="59" t="e">
        <f>NA()</f>
        <v>#N/A</v>
      </c>
      <c r="AK14" s="59" t="e">
        <f>NA()</f>
        <v>#N/A</v>
      </c>
      <c r="AL14" s="59" t="e">
        <f>NA()</f>
        <v>#N/A</v>
      </c>
      <c r="AM14" s="59" t="e">
        <f>NA()</f>
        <v>#N/A</v>
      </c>
      <c r="AN14" s="59" t="e">
        <f>NA()</f>
        <v>#N/A</v>
      </c>
      <c r="AO14" s="59" t="e">
        <f>NA()</f>
        <v>#N/A</v>
      </c>
      <c r="AP14" s="59" t="e">
        <f>NA()</f>
        <v>#N/A</v>
      </c>
      <c r="AQ14" s="59" t="e">
        <f>NA()</f>
        <v>#N/A</v>
      </c>
      <c r="AR14" s="59" t="e">
        <f>NA()</f>
        <v>#N/A</v>
      </c>
      <c r="AS14" s="59" t="e">
        <f>NA()</f>
        <v>#N/A</v>
      </c>
      <c r="AT14" s="58" t="str">
        <f t="shared" si="3"/>
        <v>Outer P. Transfer</v>
      </c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</row>
    <row r="15" spans="1:66" ht="12" customHeight="1" x14ac:dyDescent="0.15">
      <c r="A15" s="12"/>
      <c r="B15" s="83"/>
      <c r="C15" s="68" t="str">
        <f>IF(B15="", "", "to")</f>
        <v/>
      </c>
      <c r="D15" s="103"/>
      <c r="E15" s="93" t="str" cm="1">
        <f t="array" ref="E15">IF(B15="", "", _xlfn.XLOOKUP(B15, $Z$7:$Z$25, _xlfn.XLOOKUP(D15, $AU$6:$BM$6, $AU$7:$BM$25, ""), ""))</f>
        <v/>
      </c>
      <c r="F15" s="89"/>
      <c r="G15" s="91" t="str">
        <f>IF(B15="","",ROUNDUP(E15*F15,0))</f>
        <v/>
      </c>
      <c r="H15" s="68" t="str" cm="1">
        <f t="array" ref="H15">IF(B15="", "", _xlfn.XLOOKUP(B15, $Z$7:$Z$25, _xlfn.XLOOKUP(D15, $AA$6:$AS$6, $AA$7:$AS$25, ""), ""))</f>
        <v/>
      </c>
      <c r="I15" s="68" t="str">
        <f>IF(AND(F15&lt;1, F15&gt;0), ROUNDUP(H15/F15, 0), H15)</f>
        <v/>
      </c>
      <c r="J15" s="70"/>
      <c r="K15" s="44">
        <v>1</v>
      </c>
      <c r="L15" s="1"/>
      <c r="M15" s="44" t="str">
        <f>_xlfn.XLOOKUP(L15, $V$5:$V$9, $W$5:$W$9, "", 0)</f>
        <v/>
      </c>
      <c r="N15" s="44" t="str">
        <f>IF(L15="Ion Thruster", 5 * G15, _xlfn.XLOOKUP(L15, $V$5:$V$9, $X$5:$X$9, "", 0))</f>
        <v/>
      </c>
      <c r="O15" s="2"/>
      <c r="P15" s="44" t="str">
        <f>IF(M15="", "", M15*O15)</f>
        <v/>
      </c>
      <c r="Q15" s="44" t="str">
        <f>IF(N15="", "", N15*O15)</f>
        <v/>
      </c>
      <c r="R15" s="72"/>
      <c r="S15" s="73"/>
      <c r="T15" s="63"/>
      <c r="U15" s="23"/>
      <c r="Y15" s="113"/>
      <c r="Z15" s="56" t="s">
        <v>27</v>
      </c>
      <c r="AA15" s="59" t="e">
        <f>NA()</f>
        <v>#N/A</v>
      </c>
      <c r="AB15" s="59" t="e">
        <f>NA()</f>
        <v>#N/A</v>
      </c>
      <c r="AC15" s="59">
        <v>5</v>
      </c>
      <c r="AD15" s="59" t="e">
        <f>NA()</f>
        <v>#N/A</v>
      </c>
      <c r="AE15" s="59" t="e">
        <f>NA()</f>
        <v>#N/A</v>
      </c>
      <c r="AF15" s="59" t="e">
        <f>NA()</f>
        <v>#N/A</v>
      </c>
      <c r="AG15" s="59">
        <v>4</v>
      </c>
      <c r="AH15" s="59">
        <v>5</v>
      </c>
      <c r="AI15" s="59" t="e">
        <f>NA()</f>
        <v>#N/A</v>
      </c>
      <c r="AJ15" s="59" t="e">
        <f>NA()</f>
        <v>#N/A</v>
      </c>
      <c r="AK15" s="59">
        <v>0</v>
      </c>
      <c r="AL15" s="59">
        <v>1</v>
      </c>
      <c r="AM15" s="59" t="e">
        <f>NA()</f>
        <v>#N/A</v>
      </c>
      <c r="AN15" s="59" t="e">
        <f>NA()</f>
        <v>#N/A</v>
      </c>
      <c r="AO15" s="59" t="e">
        <f>NA()</f>
        <v>#N/A</v>
      </c>
      <c r="AP15" s="59" t="e">
        <f>NA()</f>
        <v>#N/A</v>
      </c>
      <c r="AQ15" s="59" t="e">
        <f>NA()</f>
        <v>#N/A</v>
      </c>
      <c r="AR15" s="59" t="e">
        <f>NA()</f>
        <v>#N/A</v>
      </c>
      <c r="AS15" s="59" t="e">
        <f>NA()</f>
        <v>#N/A</v>
      </c>
      <c r="AT15" s="58" t="str">
        <f t="shared" si="3"/>
        <v>Mars Orbit</v>
      </c>
      <c r="AU15" s="59"/>
      <c r="AV15" s="59"/>
      <c r="AW15" s="59">
        <v>3</v>
      </c>
      <c r="AX15" s="59"/>
      <c r="AY15" s="59"/>
      <c r="AZ15" s="59"/>
      <c r="BA15" s="59">
        <v>2</v>
      </c>
      <c r="BB15" s="59">
        <v>1</v>
      </c>
      <c r="BC15" s="59"/>
      <c r="BD15" s="59"/>
      <c r="BE15" s="59"/>
      <c r="BF15" s="59">
        <v>1</v>
      </c>
      <c r="BG15" s="59"/>
      <c r="BH15" s="59"/>
      <c r="BI15" s="59"/>
      <c r="BJ15" s="59"/>
      <c r="BK15" s="59"/>
      <c r="BL15" s="59"/>
      <c r="BM15" s="59"/>
    </row>
    <row r="16" spans="1:66" ht="12" customHeight="1" x14ac:dyDescent="0.15">
      <c r="A16" s="12"/>
      <c r="B16" s="84"/>
      <c r="C16" s="68"/>
      <c r="D16" s="86"/>
      <c r="E16" s="68"/>
      <c r="F16" s="89"/>
      <c r="G16" s="91"/>
      <c r="H16" s="68"/>
      <c r="I16" s="68"/>
      <c r="J16" s="70"/>
      <c r="K16" s="44">
        <v>2</v>
      </c>
      <c r="L16" s="1"/>
      <c r="M16" s="44" t="str">
        <f>_xlfn.XLOOKUP(L16, $V$5:$V$9, $W$5:$W$9, "", 0)</f>
        <v/>
      </c>
      <c r="N16" s="44" t="str">
        <f>IF(L16="Ion Thruster", 5 * G16, _xlfn.XLOOKUP(L16, $V$5:$V$9, $X$5:$X$9, "", 0))</f>
        <v/>
      </c>
      <c r="O16" s="2"/>
      <c r="P16" s="44" t="str">
        <f t="shared" ref="P16:P18" si="6">IF(M16="", "", M16*O16)</f>
        <v/>
      </c>
      <c r="Q16" s="44" t="str">
        <f t="shared" ref="Q16:Q18" si="7">IF(N16="", "", N16*O16)</f>
        <v/>
      </c>
      <c r="R16" s="74"/>
      <c r="S16" s="75"/>
      <c r="T16" s="62"/>
      <c r="U16" s="23"/>
      <c r="Y16" s="113"/>
      <c r="Z16" s="56" t="s">
        <v>29</v>
      </c>
      <c r="AA16" s="59" t="e">
        <f>NA()</f>
        <v>#N/A</v>
      </c>
      <c r="AB16" s="59" t="e">
        <f>NA()</f>
        <v>#N/A</v>
      </c>
      <c r="AC16" s="59" t="e">
        <f>NA()</f>
        <v>#N/A</v>
      </c>
      <c r="AD16" s="59" t="e">
        <f>NA()</f>
        <v>#N/A</v>
      </c>
      <c r="AE16" s="59" t="e">
        <f>NA()</f>
        <v>#N/A</v>
      </c>
      <c r="AF16" s="59" t="e">
        <f>NA()</f>
        <v>#N/A</v>
      </c>
      <c r="AG16" s="59" t="e">
        <f>NA()</f>
        <v>#N/A</v>
      </c>
      <c r="AH16" s="59" t="e">
        <f>NA()</f>
        <v>#N/A</v>
      </c>
      <c r="AI16" s="59">
        <v>3</v>
      </c>
      <c r="AJ16" s="59" t="e">
        <f>NA()</f>
        <v>#N/A</v>
      </c>
      <c r="AK16" s="59">
        <v>3</v>
      </c>
      <c r="AL16" s="59" t="e">
        <f>NA()</f>
        <v>#N/A</v>
      </c>
      <c r="AM16" s="59" t="e">
        <f>NA()</f>
        <v>#N/A</v>
      </c>
      <c r="AN16" s="59" t="e">
        <f>NA()</f>
        <v>#N/A</v>
      </c>
      <c r="AO16" s="59" t="e">
        <f>NA()</f>
        <v>#N/A</v>
      </c>
      <c r="AP16" s="59" t="e">
        <f>NA()</f>
        <v>#N/A</v>
      </c>
      <c r="AQ16" s="59" t="e">
        <f>NA()</f>
        <v>#N/A</v>
      </c>
      <c r="AR16" s="59" t="e">
        <f>NA()</f>
        <v>#N/A</v>
      </c>
      <c r="AS16" s="59" t="e">
        <f>NA()</f>
        <v>#N/A</v>
      </c>
      <c r="AT16" s="58" t="str">
        <f t="shared" si="3"/>
        <v>Mars Fly-by</v>
      </c>
      <c r="AU16" s="59"/>
      <c r="AV16" s="59"/>
      <c r="AW16" s="59"/>
      <c r="AX16" s="59"/>
      <c r="AY16" s="59"/>
      <c r="AZ16" s="59"/>
      <c r="BA16" s="59"/>
      <c r="BB16" s="59"/>
      <c r="BC16" s="59">
        <v>1</v>
      </c>
      <c r="BD16" s="59"/>
      <c r="BE16" s="59"/>
      <c r="BF16" s="59"/>
      <c r="BG16" s="59"/>
      <c r="BH16" s="59"/>
      <c r="BI16" s="59"/>
      <c r="BJ16" s="59"/>
      <c r="BK16" s="59"/>
      <c r="BL16" s="59"/>
      <c r="BM16" s="59"/>
    </row>
    <row r="17" spans="1:65" ht="12" customHeight="1" x14ac:dyDescent="0.15">
      <c r="A17" s="12"/>
      <c r="B17" s="84"/>
      <c r="C17" s="68"/>
      <c r="D17" s="86"/>
      <c r="E17" s="68"/>
      <c r="F17" s="89"/>
      <c r="G17" s="91"/>
      <c r="H17" s="68"/>
      <c r="I17" s="68"/>
      <c r="J17" s="70"/>
      <c r="K17" s="44">
        <v>3</v>
      </c>
      <c r="L17" s="1"/>
      <c r="M17" s="44" t="str">
        <f>_xlfn.XLOOKUP(L17, $V$5:$V$9, $W$5:$W$9, "", 0)</f>
        <v/>
      </c>
      <c r="N17" s="44" t="str">
        <f>IF(L17="Ion Thruster", 5 * G17, _xlfn.XLOOKUP(L17, $V$5:$V$9, $X$5:$X$9, "", 0))</f>
        <v/>
      </c>
      <c r="O17" s="2"/>
      <c r="P17" s="44" t="str">
        <f t="shared" si="6"/>
        <v/>
      </c>
      <c r="Q17" s="44" t="str">
        <f t="shared" si="7"/>
        <v/>
      </c>
      <c r="R17" s="76" t="s">
        <v>49</v>
      </c>
      <c r="S17" s="78" t="str">
        <f>IF(B15="", "", I15*P19)</f>
        <v/>
      </c>
      <c r="T17" s="64"/>
      <c r="U17" s="23"/>
      <c r="Y17" s="113"/>
      <c r="Z17" s="56" t="s">
        <v>35</v>
      </c>
      <c r="AA17" s="59" t="e">
        <f>NA()</f>
        <v>#N/A</v>
      </c>
      <c r="AB17" s="59" t="e">
        <f>NA()</f>
        <v>#N/A</v>
      </c>
      <c r="AC17" s="59" t="e">
        <f>NA()</f>
        <v>#N/A</v>
      </c>
      <c r="AD17" s="59" t="e">
        <f>NA()</f>
        <v>#N/A</v>
      </c>
      <c r="AE17" s="59" t="e">
        <f>NA()</f>
        <v>#N/A</v>
      </c>
      <c r="AF17" s="59" t="e">
        <f>NA()</f>
        <v>#N/A</v>
      </c>
      <c r="AG17" s="59" t="e">
        <f>NA()</f>
        <v>#N/A</v>
      </c>
      <c r="AH17" s="59" t="e">
        <f>NA()</f>
        <v>#N/A</v>
      </c>
      <c r="AI17" s="59">
        <v>3</v>
      </c>
      <c r="AJ17" s="59" t="e">
        <f>NA()</f>
        <v>#N/A</v>
      </c>
      <c r="AK17" s="59" t="e">
        <f>NA()</f>
        <v>#N/A</v>
      </c>
      <c r="AL17" s="59" t="e">
        <f>NA()</f>
        <v>#N/A</v>
      </c>
      <c r="AM17" s="59" t="e">
        <f>NA()</f>
        <v>#N/A</v>
      </c>
      <c r="AN17" s="59" t="e">
        <f>NA()</f>
        <v>#N/A</v>
      </c>
      <c r="AO17" s="59" t="e">
        <f>NA()</f>
        <v>#N/A</v>
      </c>
      <c r="AP17" s="59" t="e">
        <f>NA()</f>
        <v>#N/A</v>
      </c>
      <c r="AQ17" s="59" t="e">
        <f>NA()</f>
        <v>#N/A</v>
      </c>
      <c r="AR17" s="59" t="e">
        <f>NA()</f>
        <v>#N/A</v>
      </c>
      <c r="AS17" s="59" t="e">
        <f>NA()</f>
        <v>#N/A</v>
      </c>
      <c r="AT17" s="58" t="str">
        <f t="shared" si="3"/>
        <v>Mars</v>
      </c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</row>
    <row r="18" spans="1:65" ht="12" customHeight="1" x14ac:dyDescent="0.15">
      <c r="A18" s="12"/>
      <c r="B18" s="84"/>
      <c r="C18" s="68"/>
      <c r="D18" s="86"/>
      <c r="E18" s="68"/>
      <c r="F18" s="89"/>
      <c r="G18" s="91"/>
      <c r="H18" s="68"/>
      <c r="I18" s="68"/>
      <c r="J18" s="70"/>
      <c r="K18" s="44">
        <v>4</v>
      </c>
      <c r="L18" s="1"/>
      <c r="M18" s="44" t="str">
        <f>_xlfn.XLOOKUP(L18, $V$5:$V$9, $W$5:$W$9, "", 0)</f>
        <v/>
      </c>
      <c r="N18" s="44" t="str">
        <f>IF(L18="Ion Thruster", 5 * G18, _xlfn.XLOOKUP(L18, $V$5:$V$9, $X$5:$X$9, "", 0))</f>
        <v/>
      </c>
      <c r="O18" s="2"/>
      <c r="P18" s="44" t="str">
        <f t="shared" si="6"/>
        <v/>
      </c>
      <c r="Q18" s="44" t="str">
        <f t="shared" si="7"/>
        <v/>
      </c>
      <c r="R18" s="77"/>
      <c r="S18" s="79"/>
      <c r="T18" s="62"/>
      <c r="U18" s="23"/>
      <c r="Y18" s="113"/>
      <c r="Z18" s="56" t="s">
        <v>36</v>
      </c>
      <c r="AA18" s="59" t="e">
        <f>NA()</f>
        <v>#N/A</v>
      </c>
      <c r="AB18" s="59" t="e">
        <f>NA()</f>
        <v>#N/A</v>
      </c>
      <c r="AC18" s="59" t="e">
        <f>NA()</f>
        <v>#N/A</v>
      </c>
      <c r="AD18" s="59" t="e">
        <f>NA()</f>
        <v>#N/A</v>
      </c>
      <c r="AE18" s="59" t="e">
        <f>NA()</f>
        <v>#N/A</v>
      </c>
      <c r="AF18" s="59" t="e">
        <f>NA()</f>
        <v>#N/A</v>
      </c>
      <c r="AG18" s="59" t="e">
        <f>NA()</f>
        <v>#N/A</v>
      </c>
      <c r="AH18" s="59" t="e">
        <f>NA()</f>
        <v>#N/A</v>
      </c>
      <c r="AI18" s="59">
        <v>1</v>
      </c>
      <c r="AJ18" s="59" t="e">
        <f>NA()</f>
        <v>#N/A</v>
      </c>
      <c r="AK18" s="59" t="e">
        <f>NA()</f>
        <v>#N/A</v>
      </c>
      <c r="AL18" s="59" t="e">
        <f>NA()</f>
        <v>#N/A</v>
      </c>
      <c r="AM18" s="59" t="e">
        <f>NA()</f>
        <v>#N/A</v>
      </c>
      <c r="AN18" s="59" t="e">
        <f>NA()</f>
        <v>#N/A</v>
      </c>
      <c r="AO18" s="59" t="e">
        <f>NA()</f>
        <v>#N/A</v>
      </c>
      <c r="AP18" s="59" t="e">
        <f>NA()</f>
        <v>#N/A</v>
      </c>
      <c r="AQ18" s="59" t="e">
        <f>NA()</f>
        <v>#N/A</v>
      </c>
      <c r="AR18" s="59" t="e">
        <f>NA()</f>
        <v>#N/A</v>
      </c>
      <c r="AS18" s="59" t="e">
        <f>NA()</f>
        <v>#N/A</v>
      </c>
      <c r="AT18" s="58" t="str">
        <f t="shared" si="3"/>
        <v>Phobos</v>
      </c>
      <c r="AU18" s="59"/>
      <c r="AV18" s="59"/>
      <c r="AW18" s="59"/>
      <c r="AX18" s="59"/>
      <c r="AY18" s="59"/>
      <c r="AZ18" s="59"/>
      <c r="BA18" s="59"/>
      <c r="BB18" s="59"/>
      <c r="BC18" s="59">
        <v>1</v>
      </c>
      <c r="BD18" s="59"/>
      <c r="BE18" s="59"/>
      <c r="BF18" s="59"/>
      <c r="BG18" s="59"/>
      <c r="BH18" s="59"/>
      <c r="BI18" s="59"/>
      <c r="BJ18" s="59"/>
      <c r="BK18" s="59"/>
      <c r="BL18" s="59"/>
      <c r="BM18" s="59"/>
    </row>
    <row r="19" spans="1:65" ht="12" customHeight="1" x14ac:dyDescent="0.15">
      <c r="A19" s="12"/>
      <c r="B19" s="84"/>
      <c r="C19" s="94"/>
      <c r="D19" s="104"/>
      <c r="E19" s="94"/>
      <c r="F19" s="89"/>
      <c r="G19" s="106"/>
      <c r="H19" s="94"/>
      <c r="I19" s="94"/>
      <c r="J19" s="88"/>
      <c r="K19" s="98"/>
      <c r="L19" s="99"/>
      <c r="M19" s="99"/>
      <c r="N19" s="100"/>
      <c r="O19" s="46" t="s">
        <v>48</v>
      </c>
      <c r="P19" s="47" t="str">
        <f>IF(J15="","",J15+SUM(P15:P18))</f>
        <v/>
      </c>
      <c r="Q19" s="47" t="str">
        <f>IF(B15="", "", SUM(Q15:Q18))</f>
        <v/>
      </c>
      <c r="R19" s="48" t="s">
        <v>41</v>
      </c>
      <c r="S19" s="49" t="str">
        <f>IF($B15="","",IF(Q19 &gt;= S17, "Y", "N"))</f>
        <v/>
      </c>
      <c r="T19" s="122"/>
      <c r="U19" s="23"/>
      <c r="Y19" s="113"/>
      <c r="Z19" s="56" t="s">
        <v>31</v>
      </c>
      <c r="AA19" s="59" t="e">
        <f>NA()</f>
        <v>#N/A</v>
      </c>
      <c r="AB19" s="59" t="e">
        <f>NA()</f>
        <v>#N/A</v>
      </c>
      <c r="AC19" s="59" t="e">
        <f>NA()</f>
        <v>#N/A</v>
      </c>
      <c r="AD19" s="59" t="e">
        <f>NA()</f>
        <v>#N/A</v>
      </c>
      <c r="AE19" s="59" t="e">
        <f>NA()</f>
        <v>#N/A</v>
      </c>
      <c r="AF19" s="59" t="e">
        <f>NA()</f>
        <v>#N/A</v>
      </c>
      <c r="AG19" s="59" t="e">
        <f>NA()</f>
        <v>#N/A</v>
      </c>
      <c r="AH19" s="59" t="e">
        <f>NA()</f>
        <v>#N/A</v>
      </c>
      <c r="AI19" s="59" t="e">
        <f>NA()</f>
        <v>#N/A</v>
      </c>
      <c r="AJ19" s="59" t="e">
        <f>NA()</f>
        <v>#N/A</v>
      </c>
      <c r="AK19" s="59" t="e">
        <f>NA()</f>
        <v>#N/A</v>
      </c>
      <c r="AL19" s="59" t="e">
        <f>NA()</f>
        <v>#N/A</v>
      </c>
      <c r="AM19" s="59" t="e">
        <f>NA()</f>
        <v>#N/A</v>
      </c>
      <c r="AN19" s="59">
        <v>2</v>
      </c>
      <c r="AO19" s="59">
        <v>4</v>
      </c>
      <c r="AP19" s="59" t="e">
        <f>NA()</f>
        <v>#N/A</v>
      </c>
      <c r="AQ19" s="59" t="e">
        <f>NA()</f>
        <v>#N/A</v>
      </c>
      <c r="AR19" s="59" t="e">
        <f>NA()</f>
        <v>#N/A</v>
      </c>
      <c r="AS19" s="59" t="e">
        <f>NA()</f>
        <v>#N/A</v>
      </c>
      <c r="AT19" s="58" t="str">
        <f t="shared" si="3"/>
        <v>Mercury Fly-by</v>
      </c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>
        <v>1</v>
      </c>
      <c r="BI19" s="59"/>
      <c r="BJ19" s="59"/>
      <c r="BK19" s="59"/>
      <c r="BL19" s="59"/>
      <c r="BM19" s="59"/>
    </row>
    <row r="20" spans="1:65" ht="12" customHeight="1" x14ac:dyDescent="0.15">
      <c r="A20" s="12"/>
      <c r="B20" s="101"/>
      <c r="C20" s="68" t="str">
        <f t="shared" ref="C20" si="8">IF(B20="", "", "to")</f>
        <v/>
      </c>
      <c r="D20" s="86"/>
      <c r="E20" s="93" t="str" cm="1">
        <f t="array" ref="E20">IF(B20="", "", _xlfn.XLOOKUP(B20, $Z$7:$Z$25, _xlfn.XLOOKUP(D20, $AU$6:$BM$6, $AU$7:$BM$25, ""), ""))</f>
        <v/>
      </c>
      <c r="F20" s="89"/>
      <c r="G20" s="91" t="str">
        <f t="shared" ref="G20" si="9">IF(B20="","",ROUNDUP(E20*F20,0))</f>
        <v/>
      </c>
      <c r="H20" s="68" t="str" cm="1">
        <f t="array" ref="H20">IF(B20="", "", _xlfn.XLOOKUP(B20, $Z$7:$Z$25, _xlfn.XLOOKUP(D20, $AA$6:$AS$6, $AA$7:$AS$25, ""), ""))</f>
        <v/>
      </c>
      <c r="I20" s="68" t="str">
        <f t="shared" ref="I20" si="10">IF(AND(F20&lt;1, F20&gt;0), ROUNDUP(H20/F20, 0), H20)</f>
        <v/>
      </c>
      <c r="J20" s="70"/>
      <c r="K20" s="44">
        <v>1</v>
      </c>
      <c r="L20" s="1"/>
      <c r="M20" s="44" t="str">
        <f>_xlfn.XLOOKUP(L20, $V$5:$V$9, $W$5:$W$9, "", 0)</f>
        <v/>
      </c>
      <c r="N20" s="44" t="str">
        <f>IF(L20="Ion Thruster", 5 * G20, _xlfn.XLOOKUP(L20, $V$5:$V$9, $X$5:$X$9, "", 0))</f>
        <v/>
      </c>
      <c r="O20" s="2"/>
      <c r="P20" s="44" t="str">
        <f t="shared" ref="P20:P23" si="11">IF(M20="", "", M20*O20)</f>
        <v/>
      </c>
      <c r="Q20" s="44" t="str">
        <f t="shared" ref="Q20:Q23" si="12">IF(N20="", "", N20*O20)</f>
        <v/>
      </c>
      <c r="R20" s="72"/>
      <c r="S20" s="73"/>
      <c r="T20" s="63"/>
      <c r="U20" s="23"/>
      <c r="Y20" s="113"/>
      <c r="Z20" s="56" t="s">
        <v>37</v>
      </c>
      <c r="AA20" s="59" t="e">
        <f>NA()</f>
        <v>#N/A</v>
      </c>
      <c r="AB20" s="59" t="e">
        <f>NA()</f>
        <v>#N/A</v>
      </c>
      <c r="AC20" s="59" t="e">
        <f>NA()</f>
        <v>#N/A</v>
      </c>
      <c r="AD20" s="59" t="e">
        <f>NA()</f>
        <v>#N/A</v>
      </c>
      <c r="AE20" s="59" t="e">
        <f>NA()</f>
        <v>#N/A</v>
      </c>
      <c r="AF20" s="59" t="e">
        <f>NA()</f>
        <v>#N/A</v>
      </c>
      <c r="AG20" s="59">
        <v>7</v>
      </c>
      <c r="AH20" s="59" t="e">
        <f>NA()</f>
        <v>#N/A</v>
      </c>
      <c r="AI20" s="59" t="e">
        <f>NA()</f>
        <v>#N/A</v>
      </c>
      <c r="AJ20" s="59" t="e">
        <f>NA()</f>
        <v>#N/A</v>
      </c>
      <c r="AK20" s="59" t="e">
        <f>NA()</f>
        <v>#N/A</v>
      </c>
      <c r="AL20" s="59" t="e">
        <f>NA()</f>
        <v>#N/A</v>
      </c>
      <c r="AM20" s="59" t="e">
        <f>NA()</f>
        <v>#N/A</v>
      </c>
      <c r="AN20" s="59" t="e">
        <f>NA()</f>
        <v>#N/A</v>
      </c>
      <c r="AO20" s="59">
        <v>2</v>
      </c>
      <c r="AP20" s="59" t="e">
        <f>NA()</f>
        <v>#N/A</v>
      </c>
      <c r="AQ20" s="59" t="e">
        <f>NA()</f>
        <v>#N/A</v>
      </c>
      <c r="AR20" s="59" t="e">
        <f>NA()</f>
        <v>#N/A</v>
      </c>
      <c r="AS20" s="59" t="e">
        <f>NA()</f>
        <v>#N/A</v>
      </c>
      <c r="AT20" s="58" t="str">
        <f t="shared" si="3"/>
        <v>Mercury Orbit</v>
      </c>
      <c r="AU20" s="59"/>
      <c r="AV20" s="59"/>
      <c r="AW20" s="59"/>
      <c r="AX20" s="59"/>
      <c r="AY20" s="59"/>
      <c r="AZ20" s="59"/>
      <c r="BA20" s="59">
        <v>1</v>
      </c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</row>
    <row r="21" spans="1:65" ht="12" customHeight="1" x14ac:dyDescent="0.15">
      <c r="A21" s="12"/>
      <c r="B21" s="84"/>
      <c r="C21" s="68"/>
      <c r="D21" s="86"/>
      <c r="E21" s="68"/>
      <c r="F21" s="89"/>
      <c r="G21" s="91"/>
      <c r="H21" s="68"/>
      <c r="I21" s="68"/>
      <c r="J21" s="70"/>
      <c r="K21" s="44">
        <v>2</v>
      </c>
      <c r="L21" s="1"/>
      <c r="M21" s="44" t="str">
        <f>_xlfn.XLOOKUP(L21, $V$5:$V$9, $W$5:$W$9, "", 0)</f>
        <v/>
      </c>
      <c r="N21" s="44" t="str">
        <f>IF(L21="Ion Thruster", 5 * G21, _xlfn.XLOOKUP(L21, $V$5:$V$9, $X$5:$X$9, "", 0))</f>
        <v/>
      </c>
      <c r="O21" s="2"/>
      <c r="P21" s="44" t="str">
        <f t="shared" si="11"/>
        <v/>
      </c>
      <c r="Q21" s="44" t="str">
        <f t="shared" si="12"/>
        <v/>
      </c>
      <c r="R21" s="74"/>
      <c r="S21" s="75"/>
      <c r="T21" s="62"/>
      <c r="U21" s="23"/>
      <c r="Y21" s="113"/>
      <c r="Z21" s="56" t="s">
        <v>38</v>
      </c>
      <c r="AA21" s="59" t="e">
        <f>NA()</f>
        <v>#N/A</v>
      </c>
      <c r="AB21" s="59" t="e">
        <f>NA()</f>
        <v>#N/A</v>
      </c>
      <c r="AC21" s="59" t="e">
        <f>NA()</f>
        <v>#N/A</v>
      </c>
      <c r="AD21" s="59" t="e">
        <f>NA()</f>
        <v>#N/A</v>
      </c>
      <c r="AE21" s="59" t="e">
        <f>NA()</f>
        <v>#N/A</v>
      </c>
      <c r="AF21" s="59" t="e">
        <f>NA()</f>
        <v>#N/A</v>
      </c>
      <c r="AG21" s="59" t="e">
        <f>NA()</f>
        <v>#N/A</v>
      </c>
      <c r="AH21" s="59" t="e">
        <f>NA()</f>
        <v>#N/A</v>
      </c>
      <c r="AI21" s="59" t="e">
        <f>NA()</f>
        <v>#N/A</v>
      </c>
      <c r="AJ21" s="59" t="e">
        <f>NA()</f>
        <v>#N/A</v>
      </c>
      <c r="AK21" s="59" t="e">
        <f>NA()</f>
        <v>#N/A</v>
      </c>
      <c r="AL21" s="59" t="e">
        <f>NA()</f>
        <v>#N/A</v>
      </c>
      <c r="AM21" s="59" t="e">
        <f>NA()</f>
        <v>#N/A</v>
      </c>
      <c r="AN21" s="59">
        <v>2</v>
      </c>
      <c r="AO21" s="59" t="e">
        <f>NA()</f>
        <v>#N/A</v>
      </c>
      <c r="AP21" s="59" t="e">
        <f>NA()</f>
        <v>#N/A</v>
      </c>
      <c r="AQ21" s="59" t="e">
        <f>NA()</f>
        <v>#N/A</v>
      </c>
      <c r="AR21" s="59" t="e">
        <f>NA()</f>
        <v>#N/A</v>
      </c>
      <c r="AS21" s="59" t="e">
        <f>NA()</f>
        <v>#N/A</v>
      </c>
      <c r="AT21" s="58" t="str">
        <f t="shared" si="3"/>
        <v>Mercury</v>
      </c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</row>
    <row r="22" spans="1:65" ht="12" customHeight="1" x14ac:dyDescent="0.15">
      <c r="A22" s="12"/>
      <c r="B22" s="84"/>
      <c r="C22" s="68"/>
      <c r="D22" s="86"/>
      <c r="E22" s="68"/>
      <c r="F22" s="89"/>
      <c r="G22" s="91"/>
      <c r="H22" s="68"/>
      <c r="I22" s="68"/>
      <c r="J22" s="70"/>
      <c r="K22" s="44">
        <v>3</v>
      </c>
      <c r="L22" s="1"/>
      <c r="M22" s="44" t="str">
        <f>_xlfn.XLOOKUP(L22, $V$5:$V$9, $W$5:$W$9, "", 0)</f>
        <v/>
      </c>
      <c r="N22" s="44" t="str">
        <f>IF(L22="Ion Thruster", 5 * G22, _xlfn.XLOOKUP(L22, $V$5:$V$9, $X$5:$X$9, "", 0))</f>
        <v/>
      </c>
      <c r="O22" s="2"/>
      <c r="P22" s="44" t="str">
        <f t="shared" si="11"/>
        <v/>
      </c>
      <c r="Q22" s="44" t="str">
        <f t="shared" si="12"/>
        <v/>
      </c>
      <c r="R22" s="76" t="s">
        <v>49</v>
      </c>
      <c r="S22" s="78" t="str">
        <f t="shared" ref="S22" si="13">IF(B20="", "", I20*P24)</f>
        <v/>
      </c>
      <c r="T22" s="64"/>
      <c r="U22" s="23"/>
      <c r="Y22" s="113"/>
      <c r="Z22" s="56" t="s">
        <v>32</v>
      </c>
      <c r="AA22" s="59" t="e">
        <f>NA()</f>
        <v>#N/A</v>
      </c>
      <c r="AB22" s="59" t="e">
        <f>NA()</f>
        <v>#N/A</v>
      </c>
      <c r="AC22" s="59" t="e">
        <f>NA()</f>
        <v>#N/A</v>
      </c>
      <c r="AD22" s="59" t="e">
        <f>NA()</f>
        <v>#N/A</v>
      </c>
      <c r="AE22" s="59" t="e">
        <f>NA()</f>
        <v>#N/A</v>
      </c>
      <c r="AF22" s="59" t="e">
        <f>NA()</f>
        <v>#N/A</v>
      </c>
      <c r="AG22" s="59">
        <v>3</v>
      </c>
      <c r="AH22" s="59">
        <v>9</v>
      </c>
      <c r="AI22" s="59" t="e">
        <f>NA()</f>
        <v>#N/A</v>
      </c>
      <c r="AJ22" s="59" t="e">
        <f>NA()</f>
        <v>#N/A</v>
      </c>
      <c r="AK22" s="59" t="e">
        <f>NA()</f>
        <v>#N/A</v>
      </c>
      <c r="AL22" s="59" t="e">
        <f>NA()</f>
        <v>#N/A</v>
      </c>
      <c r="AM22" s="59" t="e">
        <f>NA()</f>
        <v>#N/A</v>
      </c>
      <c r="AN22" s="59" t="e">
        <f>NA()</f>
        <v>#N/A</v>
      </c>
      <c r="AO22" s="59" t="e">
        <f>NA()</f>
        <v>#N/A</v>
      </c>
      <c r="AP22" s="59" t="e">
        <f>NA()</f>
        <v>#N/A</v>
      </c>
      <c r="AQ22" s="59" t="e">
        <f>NA()</f>
        <v>#N/A</v>
      </c>
      <c r="AR22" s="59">
        <v>0</v>
      </c>
      <c r="AS22" s="59" t="e">
        <f>NA()</f>
        <v>#N/A</v>
      </c>
      <c r="AT22" s="58" t="str">
        <f t="shared" si="3"/>
        <v>Venus Orbit</v>
      </c>
      <c r="AU22" s="59"/>
      <c r="AV22" s="59"/>
      <c r="AW22" s="59"/>
      <c r="AX22" s="59"/>
      <c r="AY22" s="59"/>
      <c r="AZ22" s="59"/>
      <c r="BA22" s="59">
        <v>1</v>
      </c>
      <c r="BB22" s="59">
        <v>1</v>
      </c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</row>
    <row r="23" spans="1:65" ht="12" customHeight="1" x14ac:dyDescent="0.15">
      <c r="A23" s="12"/>
      <c r="B23" s="84"/>
      <c r="C23" s="68"/>
      <c r="D23" s="86"/>
      <c r="E23" s="68"/>
      <c r="F23" s="89"/>
      <c r="G23" s="91"/>
      <c r="H23" s="68"/>
      <c r="I23" s="68"/>
      <c r="J23" s="70"/>
      <c r="K23" s="44">
        <v>4</v>
      </c>
      <c r="L23" s="1"/>
      <c r="M23" s="44" t="str">
        <f>_xlfn.XLOOKUP(L23, $V$5:$V$9, $W$5:$W$9, "", 0)</f>
        <v/>
      </c>
      <c r="N23" s="44" t="str">
        <f>IF(L23="Ion Thruster", 5 * G23, _xlfn.XLOOKUP(L23, $V$5:$V$9, $X$5:$X$9, "", 0))</f>
        <v/>
      </c>
      <c r="O23" s="2"/>
      <c r="P23" s="44" t="str">
        <f t="shared" si="11"/>
        <v/>
      </c>
      <c r="Q23" s="44" t="str">
        <f t="shared" si="12"/>
        <v/>
      </c>
      <c r="R23" s="77"/>
      <c r="S23" s="79"/>
      <c r="T23" s="62"/>
      <c r="U23" s="23"/>
      <c r="Y23" s="113"/>
      <c r="Z23" s="56" t="s">
        <v>33</v>
      </c>
      <c r="AA23" s="59" t="e">
        <f>NA()</f>
        <v>#N/A</v>
      </c>
      <c r="AB23" s="59" t="e">
        <f>NA()</f>
        <v>#N/A</v>
      </c>
      <c r="AC23" s="59" t="e">
        <f>NA()</f>
        <v>#N/A</v>
      </c>
      <c r="AD23" s="59" t="e">
        <f>NA()</f>
        <v>#N/A</v>
      </c>
      <c r="AE23" s="59" t="e">
        <f>NA()</f>
        <v>#N/A</v>
      </c>
      <c r="AF23" s="59" t="e">
        <f>NA()</f>
        <v>#N/A</v>
      </c>
      <c r="AG23" s="59" t="e">
        <f>NA()</f>
        <v>#N/A</v>
      </c>
      <c r="AH23" s="59" t="e">
        <f>NA()</f>
        <v>#N/A</v>
      </c>
      <c r="AI23" s="59" t="e">
        <f>NA()</f>
        <v>#N/A</v>
      </c>
      <c r="AJ23" s="59" t="e">
        <f>NA()</f>
        <v>#N/A</v>
      </c>
      <c r="AK23" s="59" t="e">
        <f>NA()</f>
        <v>#N/A</v>
      </c>
      <c r="AL23" s="59" t="e">
        <f>NA()</f>
        <v>#N/A</v>
      </c>
      <c r="AM23" s="59" t="e">
        <f>NA()</f>
        <v>#N/A</v>
      </c>
      <c r="AN23" s="59" t="e">
        <f>NA()</f>
        <v>#N/A</v>
      </c>
      <c r="AO23" s="59" t="e">
        <f>NA()</f>
        <v>#N/A</v>
      </c>
      <c r="AP23" s="59">
        <v>1</v>
      </c>
      <c r="AQ23" s="59" t="e">
        <f>NA()</f>
        <v>#N/A</v>
      </c>
      <c r="AR23" s="59">
        <v>1</v>
      </c>
      <c r="AS23" s="59" t="e">
        <f>NA()</f>
        <v>#N/A</v>
      </c>
      <c r="AT23" s="58" t="str">
        <f t="shared" si="3"/>
        <v>Venus Fly-by</v>
      </c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>
        <v>1</v>
      </c>
      <c r="BK23" s="59"/>
      <c r="BL23" s="59"/>
      <c r="BM23" s="59"/>
    </row>
    <row r="24" spans="1:65" ht="12" customHeight="1" x14ac:dyDescent="0.15">
      <c r="A24" s="12"/>
      <c r="B24" s="102"/>
      <c r="C24" s="94"/>
      <c r="D24" s="104"/>
      <c r="E24" s="94"/>
      <c r="F24" s="89"/>
      <c r="G24" s="106"/>
      <c r="H24" s="94"/>
      <c r="I24" s="94"/>
      <c r="J24" s="88"/>
      <c r="K24" s="98"/>
      <c r="L24" s="99"/>
      <c r="M24" s="99"/>
      <c r="N24" s="100"/>
      <c r="O24" s="46" t="s">
        <v>48</v>
      </c>
      <c r="P24" s="47" t="str">
        <f t="shared" ref="P24" si="14">IF(J20="","",J20+SUM(P20:P23))</f>
        <v/>
      </c>
      <c r="Q24" s="47" t="str">
        <f t="shared" ref="Q24" si="15">IF(B20="", "", SUM(Q20:Q23))</f>
        <v/>
      </c>
      <c r="R24" s="48" t="s">
        <v>41</v>
      </c>
      <c r="S24" s="49" t="str">
        <f t="shared" ref="S24" si="16">IF($B20="","",IF(Q24 &gt;= S22, "Y", "N"))</f>
        <v/>
      </c>
      <c r="T24" s="122"/>
      <c r="U24" s="23"/>
      <c r="Y24" s="113"/>
      <c r="Z24" s="56" t="s">
        <v>39</v>
      </c>
      <c r="AA24" s="59" t="e">
        <f>NA()</f>
        <v>#N/A</v>
      </c>
      <c r="AB24" s="59" t="e">
        <f>NA()</f>
        <v>#N/A</v>
      </c>
      <c r="AC24" s="59" t="e">
        <f>NA()</f>
        <v>#N/A</v>
      </c>
      <c r="AD24" s="59" t="e">
        <f>NA()</f>
        <v>#N/A</v>
      </c>
      <c r="AE24" s="59" t="e">
        <f>NA()</f>
        <v>#N/A</v>
      </c>
      <c r="AF24" s="59" t="e">
        <f>NA()</f>
        <v>#N/A</v>
      </c>
      <c r="AG24" s="59" t="e">
        <f>NA()</f>
        <v>#N/A</v>
      </c>
      <c r="AH24" s="59" t="e">
        <f>NA()</f>
        <v>#N/A</v>
      </c>
      <c r="AI24" s="59" t="e">
        <f>NA()</f>
        <v>#N/A</v>
      </c>
      <c r="AJ24" s="59" t="e">
        <f>NA()</f>
        <v>#N/A</v>
      </c>
      <c r="AK24" s="59" t="e">
        <f>NA()</f>
        <v>#N/A</v>
      </c>
      <c r="AL24" s="59" t="e">
        <f>NA()</f>
        <v>#N/A</v>
      </c>
      <c r="AM24" s="59" t="e">
        <f>NA()</f>
        <v>#N/A</v>
      </c>
      <c r="AN24" s="59" t="e">
        <f>NA()</f>
        <v>#N/A</v>
      </c>
      <c r="AO24" s="59" t="e">
        <f>NA()</f>
        <v>#N/A</v>
      </c>
      <c r="AP24" s="59">
        <v>6</v>
      </c>
      <c r="AQ24" s="59" t="e">
        <f>NA()</f>
        <v>#N/A</v>
      </c>
      <c r="AR24" s="59" t="e">
        <f>NA()</f>
        <v>#N/A</v>
      </c>
      <c r="AS24" s="59" t="e">
        <f>NA()</f>
        <v>#N/A</v>
      </c>
      <c r="AT24" s="58" t="str">
        <f t="shared" si="3"/>
        <v>Venus</v>
      </c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</row>
    <row r="25" spans="1:65" ht="12" customHeight="1" x14ac:dyDescent="0.15">
      <c r="A25" s="12"/>
      <c r="B25" s="101"/>
      <c r="C25" s="93" t="str">
        <f t="shared" ref="C25" si="17">IF(B25="", "", "to")</f>
        <v/>
      </c>
      <c r="D25" s="107"/>
      <c r="E25" s="93" t="str" cm="1">
        <f t="array" ref="E25">IF(B25="", "", _xlfn.XLOOKUP(B25, $Z$7:$Z$25, _xlfn.XLOOKUP(D25, $AU$6:$BM$6, $AU$7:$BM$25, ""), ""))</f>
        <v/>
      </c>
      <c r="F25" s="89"/>
      <c r="G25" s="91" t="str">
        <f t="shared" ref="G25" si="18">IF(B25="","",ROUNDUP(E25*F25,0))</f>
        <v/>
      </c>
      <c r="H25" s="68" t="str" cm="1">
        <f t="array" ref="H25">IF(B25="", "", _xlfn.XLOOKUP(B25, $Z$7:$Z$25, _xlfn.XLOOKUP(D25, $AA$6:$AS$6, $AA$7:$AS$25, ""), ""))</f>
        <v/>
      </c>
      <c r="I25" s="68" t="str">
        <f t="shared" ref="I25" si="19">IF(AND(F25&lt;1, F25&gt;0), ROUNDUP(H25/F25, 0), H25)</f>
        <v/>
      </c>
      <c r="J25" s="70"/>
      <c r="K25" s="44">
        <v>1</v>
      </c>
      <c r="L25" s="1"/>
      <c r="M25" s="44" t="str">
        <f>_xlfn.XLOOKUP(L25, $V$5:$V$9, $W$5:$W$9, "", 0)</f>
        <v/>
      </c>
      <c r="N25" s="44" t="str">
        <f>IF(L25="Ion Thruster", 5 * G25, _xlfn.XLOOKUP(L25, $V$5:$V$9, $X$5:$X$9, "", 0))</f>
        <v/>
      </c>
      <c r="O25" s="2"/>
      <c r="P25" s="44" t="str">
        <f t="shared" ref="P25:P28" si="20">IF(M25="", "", M25*O25)</f>
        <v/>
      </c>
      <c r="Q25" s="44" t="str">
        <f t="shared" ref="Q25:Q28" si="21">IF(N25="", "", N25*O25)</f>
        <v/>
      </c>
      <c r="R25" s="72"/>
      <c r="S25" s="73"/>
      <c r="T25" s="63"/>
      <c r="U25" s="23"/>
      <c r="Y25" s="114"/>
      <c r="Z25" s="56" t="s">
        <v>34</v>
      </c>
      <c r="AA25" s="59" t="e">
        <f>NA()</f>
        <v>#N/A</v>
      </c>
      <c r="AB25" s="59" t="e">
        <f>NA()</f>
        <v>#N/A</v>
      </c>
      <c r="AC25" s="59" t="e">
        <f>NA()</f>
        <v>#N/A</v>
      </c>
      <c r="AD25" s="59" t="e">
        <f>NA()</f>
        <v>#N/A</v>
      </c>
      <c r="AE25" s="59" t="e">
        <f>NA()</f>
        <v>#N/A</v>
      </c>
      <c r="AF25" s="59" t="e">
        <f>NA()</f>
        <v>#N/A</v>
      </c>
      <c r="AG25" s="59">
        <v>5</v>
      </c>
      <c r="AH25" s="59">
        <v>3</v>
      </c>
      <c r="AI25" s="59" t="e">
        <f>NA()</f>
        <v>#N/A</v>
      </c>
      <c r="AJ25" s="59" t="e">
        <f>NA()</f>
        <v>#N/A</v>
      </c>
      <c r="AK25" s="59" t="e">
        <f>NA()</f>
        <v>#N/A</v>
      </c>
      <c r="AL25" s="59" t="e">
        <f>NA()</f>
        <v>#N/A</v>
      </c>
      <c r="AM25" s="59" t="e">
        <f>NA()</f>
        <v>#N/A</v>
      </c>
      <c r="AN25" s="59" t="e">
        <f>NA()</f>
        <v>#N/A</v>
      </c>
      <c r="AO25" s="59" t="e">
        <f>NA()</f>
        <v>#N/A</v>
      </c>
      <c r="AP25" s="59" t="e">
        <f>NA()</f>
        <v>#N/A</v>
      </c>
      <c r="AQ25" s="59" t="e">
        <f>NA()</f>
        <v>#N/A</v>
      </c>
      <c r="AR25" s="59" t="e">
        <f>NA()</f>
        <v>#N/A</v>
      </c>
      <c r="AS25" s="59" t="e">
        <f>NA()</f>
        <v>#N/A</v>
      </c>
      <c r="AT25" s="58" t="str">
        <f t="shared" si="3"/>
        <v>Ceres</v>
      </c>
      <c r="AU25" s="59"/>
      <c r="AV25" s="59"/>
      <c r="AW25" s="59"/>
      <c r="AX25" s="59"/>
      <c r="AY25" s="59"/>
      <c r="AZ25" s="59"/>
      <c r="BA25" s="59">
        <v>2</v>
      </c>
      <c r="BB25" s="59">
        <v>1</v>
      </c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</row>
    <row r="26" spans="1:65" ht="12" customHeight="1" x14ac:dyDescent="0.15">
      <c r="A26" s="12"/>
      <c r="B26" s="84"/>
      <c r="C26" s="68"/>
      <c r="D26" s="108"/>
      <c r="E26" s="68"/>
      <c r="F26" s="89"/>
      <c r="G26" s="91"/>
      <c r="H26" s="68"/>
      <c r="I26" s="68"/>
      <c r="J26" s="70"/>
      <c r="K26" s="44">
        <v>2</v>
      </c>
      <c r="L26" s="1"/>
      <c r="M26" s="44" t="str">
        <f>_xlfn.XLOOKUP(L26, $V$5:$V$9, $W$5:$W$9, "", 0)</f>
        <v/>
      </c>
      <c r="N26" s="44" t="str">
        <f>IF(L26="Ion Thruster", 5 * G26, _xlfn.XLOOKUP(L26, $V$5:$V$9, $X$5:$X$9, "", 0))</f>
        <v/>
      </c>
      <c r="O26" s="2"/>
      <c r="P26" s="44" t="str">
        <f t="shared" si="20"/>
        <v/>
      </c>
      <c r="Q26" s="44" t="str">
        <f t="shared" si="21"/>
        <v/>
      </c>
      <c r="R26" s="74"/>
      <c r="S26" s="75"/>
      <c r="T26" s="62"/>
      <c r="U26" s="23"/>
    </row>
    <row r="27" spans="1:65" ht="12" customHeight="1" x14ac:dyDescent="0.15">
      <c r="A27" s="12"/>
      <c r="B27" s="84"/>
      <c r="C27" s="68"/>
      <c r="D27" s="108"/>
      <c r="E27" s="68"/>
      <c r="F27" s="89"/>
      <c r="G27" s="91"/>
      <c r="H27" s="68"/>
      <c r="I27" s="68"/>
      <c r="J27" s="70"/>
      <c r="K27" s="44">
        <v>3</v>
      </c>
      <c r="L27" s="1"/>
      <c r="M27" s="44" t="str">
        <f>_xlfn.XLOOKUP(L27, $V$5:$V$9, $W$5:$W$9, "", 0)</f>
        <v/>
      </c>
      <c r="N27" s="44" t="str">
        <f>IF(L27="Ion Thruster", 5 * G27, _xlfn.XLOOKUP(L27, $V$5:$V$9, $X$5:$X$9, "", 0))</f>
        <v/>
      </c>
      <c r="O27" s="2"/>
      <c r="P27" s="44" t="str">
        <f t="shared" si="20"/>
        <v/>
      </c>
      <c r="Q27" s="44" t="str">
        <f t="shared" si="21"/>
        <v/>
      </c>
      <c r="R27" s="76" t="s">
        <v>49</v>
      </c>
      <c r="S27" s="78" t="str">
        <f t="shared" ref="S27" si="22">IF(B25="", "", I25*P29)</f>
        <v/>
      </c>
      <c r="T27" s="64"/>
      <c r="U27" s="23"/>
    </row>
    <row r="28" spans="1:65" ht="12" customHeight="1" x14ac:dyDescent="0.15">
      <c r="A28" s="12"/>
      <c r="B28" s="84"/>
      <c r="C28" s="68"/>
      <c r="D28" s="108"/>
      <c r="E28" s="68"/>
      <c r="F28" s="89"/>
      <c r="G28" s="91"/>
      <c r="H28" s="68"/>
      <c r="I28" s="68"/>
      <c r="J28" s="70"/>
      <c r="K28" s="44">
        <v>4</v>
      </c>
      <c r="L28" s="1"/>
      <c r="M28" s="44" t="str">
        <f>_xlfn.XLOOKUP(L28, $V$5:$V$9, $W$5:$W$9, "", 0)</f>
        <v/>
      </c>
      <c r="N28" s="44" t="str">
        <f>IF(L28="Ion Thruster", 5 * G28, _xlfn.XLOOKUP(L28, $V$5:$V$9, $X$5:$X$9, "", 0))</f>
        <v/>
      </c>
      <c r="O28" s="2"/>
      <c r="P28" s="44" t="str">
        <f t="shared" si="20"/>
        <v/>
      </c>
      <c r="Q28" s="44" t="str">
        <f t="shared" si="21"/>
        <v/>
      </c>
      <c r="R28" s="77"/>
      <c r="S28" s="79"/>
      <c r="T28" s="62"/>
      <c r="U28" s="23"/>
    </row>
    <row r="29" spans="1:65" ht="12" customHeight="1" x14ac:dyDescent="0.15">
      <c r="A29" s="12"/>
      <c r="B29" s="102"/>
      <c r="C29" s="94"/>
      <c r="D29" s="109"/>
      <c r="E29" s="94"/>
      <c r="F29" s="89"/>
      <c r="G29" s="106"/>
      <c r="H29" s="94"/>
      <c r="I29" s="94"/>
      <c r="J29" s="88"/>
      <c r="K29" s="98"/>
      <c r="L29" s="99"/>
      <c r="M29" s="99"/>
      <c r="N29" s="100"/>
      <c r="O29" s="46" t="s">
        <v>48</v>
      </c>
      <c r="P29" s="47" t="str">
        <f t="shared" ref="P29" si="23">IF(J25="","",J25+SUM(P25:P28))</f>
        <v/>
      </c>
      <c r="Q29" s="47" t="str">
        <f t="shared" ref="Q29" si="24">IF(B25="", "", SUM(Q25:Q28))</f>
        <v/>
      </c>
      <c r="R29" s="48" t="s">
        <v>41</v>
      </c>
      <c r="S29" s="49" t="str">
        <f t="shared" ref="S29" si="25">IF($B25="","",IF(Q29 &gt;= S27, "Y", "N"))</f>
        <v/>
      </c>
      <c r="T29" s="122"/>
      <c r="U29" s="23"/>
    </row>
    <row r="30" spans="1:65" ht="12" customHeight="1" x14ac:dyDescent="0.15">
      <c r="A30" s="12"/>
      <c r="B30" s="101"/>
      <c r="C30" s="93" t="str">
        <f t="shared" ref="C30" si="26">IF(B30="", "", "to")</f>
        <v/>
      </c>
      <c r="D30" s="103"/>
      <c r="E30" s="105" t="str" cm="1">
        <f t="array" ref="E30">IF(B30="", "", _xlfn.XLOOKUP(B30, $Z$7:$Z$25, _xlfn.XLOOKUP(D30, $AU$6:$BM$6, $AU$7:$BM$25, ""), ""))</f>
        <v/>
      </c>
      <c r="F30" s="89"/>
      <c r="G30" s="91" t="str">
        <f t="shared" ref="G30" si="27">IF(B30="","",ROUNDUP(E30*F30,0))</f>
        <v/>
      </c>
      <c r="H30" s="68" t="str" cm="1">
        <f t="array" ref="H30">IF(B30="", "", _xlfn.XLOOKUP(B30, $Z$7:$Z$25, _xlfn.XLOOKUP(D30, $AA$6:$AS$6, $AA$7:$AS$25, ""), ""))</f>
        <v/>
      </c>
      <c r="I30" s="68" t="str">
        <f t="shared" ref="I30" si="28">IF(AND(F30&lt;1, F30&gt;0), ROUNDUP(H30/F30, 0), H30)</f>
        <v/>
      </c>
      <c r="J30" s="70"/>
      <c r="K30" s="44">
        <v>1</v>
      </c>
      <c r="L30" s="1"/>
      <c r="M30" s="44" t="str">
        <f>_xlfn.XLOOKUP(L30, $V$5:$V$9, $W$5:$W$9, "", 0)</f>
        <v/>
      </c>
      <c r="N30" s="44" t="str">
        <f>IF(L30="Ion Thruster", 5 * G30, _xlfn.XLOOKUP(L30, $V$5:$V$9, $X$5:$X$9, "", 0))</f>
        <v/>
      </c>
      <c r="O30" s="2"/>
      <c r="P30" s="44" t="str">
        <f t="shared" ref="P30:P33" si="29">IF(M30="", "", M30*O30)</f>
        <v/>
      </c>
      <c r="Q30" s="44" t="str">
        <f t="shared" ref="Q30:Q33" si="30">IF(N30="", "", N30*O30)</f>
        <v/>
      </c>
      <c r="R30" s="72"/>
      <c r="S30" s="73"/>
      <c r="T30" s="63"/>
      <c r="U30" s="23"/>
    </row>
    <row r="31" spans="1:65" ht="12" customHeight="1" x14ac:dyDescent="0.15">
      <c r="A31" s="12"/>
      <c r="B31" s="84"/>
      <c r="C31" s="68"/>
      <c r="D31" s="86"/>
      <c r="E31" s="91"/>
      <c r="F31" s="89"/>
      <c r="G31" s="91"/>
      <c r="H31" s="68"/>
      <c r="I31" s="68"/>
      <c r="J31" s="70"/>
      <c r="K31" s="44">
        <v>2</v>
      </c>
      <c r="L31" s="1"/>
      <c r="M31" s="44" t="str">
        <f>_xlfn.XLOOKUP(L31, $V$5:$V$9, $W$5:$W$9, "", 0)</f>
        <v/>
      </c>
      <c r="N31" s="44" t="str">
        <f>IF(L31="Ion Thruster", 5 * G31, _xlfn.XLOOKUP(L31, $V$5:$V$9, $X$5:$X$9, "", 0))</f>
        <v/>
      </c>
      <c r="O31" s="2"/>
      <c r="P31" s="44" t="str">
        <f t="shared" si="29"/>
        <v/>
      </c>
      <c r="Q31" s="44" t="str">
        <f t="shared" si="30"/>
        <v/>
      </c>
      <c r="R31" s="74"/>
      <c r="S31" s="75"/>
      <c r="T31" s="62"/>
      <c r="U31" s="23"/>
    </row>
    <row r="32" spans="1:65" ht="12" customHeight="1" x14ac:dyDescent="0.15">
      <c r="A32" s="12"/>
      <c r="B32" s="84"/>
      <c r="C32" s="68"/>
      <c r="D32" s="86"/>
      <c r="E32" s="91"/>
      <c r="F32" s="89"/>
      <c r="G32" s="91"/>
      <c r="H32" s="68"/>
      <c r="I32" s="68"/>
      <c r="J32" s="70"/>
      <c r="K32" s="44">
        <v>3</v>
      </c>
      <c r="L32" s="1"/>
      <c r="M32" s="44" t="str">
        <f>_xlfn.XLOOKUP(L32, $V$5:$V$9, $W$5:$W$9, "", 0)</f>
        <v/>
      </c>
      <c r="N32" s="44" t="str">
        <f>IF(L32="Ion Thruster", 5 * G32, _xlfn.XLOOKUP(L32, $V$5:$V$9, $X$5:$X$9, "", 0))</f>
        <v/>
      </c>
      <c r="O32" s="2"/>
      <c r="P32" s="44" t="str">
        <f t="shared" si="29"/>
        <v/>
      </c>
      <c r="Q32" s="44" t="str">
        <f t="shared" si="30"/>
        <v/>
      </c>
      <c r="R32" s="76" t="s">
        <v>49</v>
      </c>
      <c r="S32" s="78" t="str">
        <f t="shared" ref="S32" si="31">IF(B30="", "", I30*P34)</f>
        <v/>
      </c>
      <c r="T32" s="64"/>
      <c r="U32" s="23"/>
    </row>
    <row r="33" spans="1:21" ht="12" customHeight="1" x14ac:dyDescent="0.15">
      <c r="A33" s="12"/>
      <c r="B33" s="84"/>
      <c r="C33" s="68"/>
      <c r="D33" s="86"/>
      <c r="E33" s="91"/>
      <c r="F33" s="89"/>
      <c r="G33" s="91"/>
      <c r="H33" s="68"/>
      <c r="I33" s="68"/>
      <c r="J33" s="70"/>
      <c r="K33" s="44">
        <v>4</v>
      </c>
      <c r="L33" s="1"/>
      <c r="M33" s="44" t="str">
        <f>_xlfn.XLOOKUP(L33, $V$5:$V$9, $W$5:$W$9, "", 0)</f>
        <v/>
      </c>
      <c r="N33" s="44" t="str">
        <f>IF(L33="Ion Thruster", 5 * G33, _xlfn.XLOOKUP(L33, $V$5:$V$9, $X$5:$X$9, "", 0))</f>
        <v/>
      </c>
      <c r="O33" s="2"/>
      <c r="P33" s="44" t="str">
        <f t="shared" si="29"/>
        <v/>
      </c>
      <c r="Q33" s="44" t="str">
        <f t="shared" si="30"/>
        <v/>
      </c>
      <c r="R33" s="77"/>
      <c r="S33" s="79"/>
      <c r="T33" s="62"/>
      <c r="U33" s="23"/>
    </row>
    <row r="34" spans="1:21" ht="12" customHeight="1" x14ac:dyDescent="0.15">
      <c r="A34" s="12"/>
      <c r="B34" s="102"/>
      <c r="C34" s="94"/>
      <c r="D34" s="104"/>
      <c r="E34" s="106"/>
      <c r="F34" s="89"/>
      <c r="G34" s="106"/>
      <c r="H34" s="94"/>
      <c r="I34" s="94"/>
      <c r="J34" s="88"/>
      <c r="K34" s="98"/>
      <c r="L34" s="99"/>
      <c r="M34" s="99"/>
      <c r="N34" s="100"/>
      <c r="O34" s="46" t="s">
        <v>48</v>
      </c>
      <c r="P34" s="47" t="str">
        <f t="shared" ref="P34" si="32">IF(J30="","",J30+SUM(P30:P33))</f>
        <v/>
      </c>
      <c r="Q34" s="47" t="str">
        <f t="shared" ref="Q34" si="33">IF(B30="", "", SUM(Q30:Q33))</f>
        <v/>
      </c>
      <c r="R34" s="48" t="s">
        <v>41</v>
      </c>
      <c r="S34" s="49" t="str">
        <f t="shared" ref="S34" si="34">IF($B30="","",IF(Q34 &gt;= S32, "Y", "N"))</f>
        <v/>
      </c>
      <c r="T34" s="123"/>
      <c r="U34" s="23"/>
    </row>
    <row r="35" spans="1:21" ht="12" customHeight="1" x14ac:dyDescent="0.15">
      <c r="A35" s="12"/>
      <c r="B35" s="101"/>
      <c r="C35" s="93" t="str">
        <f t="shared" ref="C35" si="35">IF(B35="", "", "to")</f>
        <v/>
      </c>
      <c r="D35" s="103"/>
      <c r="E35" s="105" t="str" cm="1">
        <f t="array" ref="E35">IF(B35="", "", _xlfn.XLOOKUP(B35, $Z$7:$Z$25, _xlfn.XLOOKUP(D35, $AU$6:$BM$6, $AU$7:$BM$25, ""), ""))</f>
        <v/>
      </c>
      <c r="F35" s="89"/>
      <c r="G35" s="91" t="str">
        <f t="shared" ref="G35" si="36">IF(B35="","",ROUNDUP(E35*F35,0))</f>
        <v/>
      </c>
      <c r="H35" s="68" t="str" cm="1">
        <f t="array" ref="H35">IF(B35="", "", _xlfn.XLOOKUP(B35, $Z$7:$Z$25, _xlfn.XLOOKUP(D35, $AA$6:$AS$6, $AA$7:$AS$25, ""), ""))</f>
        <v/>
      </c>
      <c r="I35" s="68" t="str">
        <f t="shared" ref="I35" si="37">IF(AND(F35&lt;1, F35&gt;0), ROUNDUP(H35/F35, 0), H35)</f>
        <v/>
      </c>
      <c r="J35" s="70"/>
      <c r="K35" s="44">
        <v>1</v>
      </c>
      <c r="L35" s="1"/>
      <c r="M35" s="44" t="str">
        <f>_xlfn.XLOOKUP(L35, $V$5:$V$9, $W$5:$W$9, "", 0)</f>
        <v/>
      </c>
      <c r="N35" s="44" t="str">
        <f>IF(L35="Ion Thruster", 5 * G35, _xlfn.XLOOKUP(L35, $V$5:$V$9, $X$5:$X$9, "", 0))</f>
        <v/>
      </c>
      <c r="O35" s="2"/>
      <c r="P35" s="44" t="str">
        <f t="shared" ref="P35:P38" si="38">IF(M35="", "", M35*O35)</f>
        <v/>
      </c>
      <c r="Q35" s="44" t="str">
        <f t="shared" ref="Q35:Q38" si="39">IF(N35="", "", N35*O35)</f>
        <v/>
      </c>
      <c r="R35" s="72"/>
      <c r="S35" s="73"/>
      <c r="T35" s="63"/>
      <c r="U35" s="23"/>
    </row>
    <row r="36" spans="1:21" ht="12" customHeight="1" x14ac:dyDescent="0.15">
      <c r="A36" s="12"/>
      <c r="B36" s="84"/>
      <c r="C36" s="68"/>
      <c r="D36" s="86"/>
      <c r="E36" s="91"/>
      <c r="F36" s="89"/>
      <c r="G36" s="91"/>
      <c r="H36" s="68"/>
      <c r="I36" s="68"/>
      <c r="J36" s="70"/>
      <c r="K36" s="44">
        <v>2</v>
      </c>
      <c r="L36" s="1"/>
      <c r="M36" s="44" t="str">
        <f>_xlfn.XLOOKUP(L36, $V$5:$V$9, $W$5:$W$9, "", 0)</f>
        <v/>
      </c>
      <c r="N36" s="44" t="str">
        <f>IF(L36="Ion Thruster", 5 * G36, _xlfn.XLOOKUP(L36, $V$5:$V$9, $X$5:$X$9, "", 0))</f>
        <v/>
      </c>
      <c r="O36" s="2"/>
      <c r="P36" s="44" t="str">
        <f t="shared" si="38"/>
        <v/>
      </c>
      <c r="Q36" s="44" t="str">
        <f t="shared" si="39"/>
        <v/>
      </c>
      <c r="R36" s="74"/>
      <c r="S36" s="75"/>
      <c r="T36" s="62"/>
      <c r="U36" s="23"/>
    </row>
    <row r="37" spans="1:21" ht="12" customHeight="1" x14ac:dyDescent="0.15">
      <c r="A37" s="12"/>
      <c r="B37" s="84"/>
      <c r="C37" s="68"/>
      <c r="D37" s="86"/>
      <c r="E37" s="91"/>
      <c r="F37" s="89"/>
      <c r="G37" s="91"/>
      <c r="H37" s="68"/>
      <c r="I37" s="68"/>
      <c r="J37" s="70"/>
      <c r="K37" s="44">
        <v>3</v>
      </c>
      <c r="L37" s="1"/>
      <c r="M37" s="44" t="str">
        <f>_xlfn.XLOOKUP(L37, $V$5:$V$9, $W$5:$W$9, "", 0)</f>
        <v/>
      </c>
      <c r="N37" s="44" t="str">
        <f>IF(L37="Ion Thruster", 5 * G37, _xlfn.XLOOKUP(L37, $V$5:$V$9, $X$5:$X$9, "", 0))</f>
        <v/>
      </c>
      <c r="O37" s="2"/>
      <c r="P37" s="44" t="str">
        <f t="shared" si="38"/>
        <v/>
      </c>
      <c r="Q37" s="44" t="str">
        <f t="shared" si="39"/>
        <v/>
      </c>
      <c r="R37" s="76" t="s">
        <v>49</v>
      </c>
      <c r="S37" s="78" t="str">
        <f t="shared" ref="S37" si="40">IF(B35="", "", I35*P39)</f>
        <v/>
      </c>
      <c r="T37" s="64"/>
      <c r="U37" s="23"/>
    </row>
    <row r="38" spans="1:21" ht="12" customHeight="1" x14ac:dyDescent="0.15">
      <c r="A38" s="12"/>
      <c r="B38" s="84"/>
      <c r="C38" s="68"/>
      <c r="D38" s="86"/>
      <c r="E38" s="91"/>
      <c r="F38" s="89"/>
      <c r="G38" s="91"/>
      <c r="H38" s="68"/>
      <c r="I38" s="68"/>
      <c r="J38" s="70"/>
      <c r="K38" s="44">
        <v>4</v>
      </c>
      <c r="L38" s="1"/>
      <c r="M38" s="44" t="str">
        <f>_xlfn.XLOOKUP(L38, $V$5:$V$9, $W$5:$W$9, "", 0)</f>
        <v/>
      </c>
      <c r="N38" s="44" t="str">
        <f>IF(L38="Ion Thruster", 5 * G38, _xlfn.XLOOKUP(L38, $V$5:$V$9, $X$5:$X$9, "", 0))</f>
        <v/>
      </c>
      <c r="O38" s="2"/>
      <c r="P38" s="44" t="str">
        <f t="shared" si="38"/>
        <v/>
      </c>
      <c r="Q38" s="44" t="str">
        <f t="shared" si="39"/>
        <v/>
      </c>
      <c r="R38" s="77"/>
      <c r="S38" s="79"/>
      <c r="T38" s="62"/>
      <c r="U38" s="23"/>
    </row>
    <row r="39" spans="1:21" ht="12" customHeight="1" x14ac:dyDescent="0.15">
      <c r="A39" s="12"/>
      <c r="B39" s="102"/>
      <c r="C39" s="94"/>
      <c r="D39" s="104"/>
      <c r="E39" s="106"/>
      <c r="F39" s="89"/>
      <c r="G39" s="106"/>
      <c r="H39" s="94"/>
      <c r="I39" s="94"/>
      <c r="J39" s="88"/>
      <c r="K39" s="98"/>
      <c r="L39" s="99"/>
      <c r="M39" s="99"/>
      <c r="N39" s="100"/>
      <c r="O39" s="46" t="s">
        <v>48</v>
      </c>
      <c r="P39" s="47" t="str">
        <f t="shared" ref="P39" si="41">IF(J35="","",J35+SUM(P35:P38))</f>
        <v/>
      </c>
      <c r="Q39" s="47" t="str">
        <f t="shared" ref="Q39" si="42">IF(B35="", "", SUM(Q35:Q38))</f>
        <v/>
      </c>
      <c r="R39" s="48" t="s">
        <v>41</v>
      </c>
      <c r="S39" s="49" t="str">
        <f t="shared" ref="S39" si="43">IF($B35="","",IF(Q39 &gt;= S37, "Y", "N"))</f>
        <v/>
      </c>
      <c r="T39" s="122"/>
      <c r="U39" s="23"/>
    </row>
    <row r="40" spans="1:21" ht="12" customHeight="1" x14ac:dyDescent="0.15">
      <c r="A40" s="12"/>
      <c r="B40" s="101"/>
      <c r="C40" s="93" t="str">
        <f t="shared" ref="C40" si="44">IF(B40="", "", "to")</f>
        <v/>
      </c>
      <c r="D40" s="103"/>
      <c r="E40" s="93" t="str" cm="1">
        <f t="array" ref="E40">IF(B40="", "", _xlfn.XLOOKUP(B40, $Z$7:$Z$25, _xlfn.XLOOKUP(D40, $AU$6:$BM$6, $AU$7:$BM$25, ""), ""))</f>
        <v/>
      </c>
      <c r="F40" s="89"/>
      <c r="G40" s="105" t="str">
        <f t="shared" ref="G40" si="45">IF(B40="","",ROUNDUP(E40*F40,0))</f>
        <v/>
      </c>
      <c r="H40" s="93" t="str" cm="1">
        <f t="array" ref="H40">IF(B40="", "", _xlfn.XLOOKUP(B40, $Z$7:$Z$25, _xlfn.XLOOKUP(D40, $AA$6:$AS$6, $AA$7:$AS$25, ""), ""))</f>
        <v/>
      </c>
      <c r="I40" s="93" t="str">
        <f t="shared" ref="I40" si="46">IF(AND(F40&lt;1, F40&gt;0), ROUNDUP(H40/F40, 0), H40)</f>
        <v/>
      </c>
      <c r="J40" s="95"/>
      <c r="K40" s="65">
        <v>1</v>
      </c>
      <c r="L40" s="66"/>
      <c r="M40" s="65" t="str">
        <f>_xlfn.XLOOKUP(L40, $V$5:$V$9, $W$5:$W$9, "", 0)</f>
        <v/>
      </c>
      <c r="N40" s="65" t="str">
        <f>IF(L40="Ion Thruster", 5 * G40, _xlfn.XLOOKUP(L40, $V$5:$V$9, $X$5:$X$9, "", 0))</f>
        <v/>
      </c>
      <c r="O40" s="67"/>
      <c r="P40" s="65" t="str">
        <f t="shared" ref="P40:P43" si="47">IF(M40="", "", M40*O40)</f>
        <v/>
      </c>
      <c r="Q40" s="65" t="str">
        <f t="shared" ref="Q40:Q43" si="48">IF(N40="", "", N40*O40)</f>
        <v/>
      </c>
      <c r="R40" s="96"/>
      <c r="S40" s="97"/>
      <c r="T40" s="63"/>
      <c r="U40" s="23"/>
    </row>
    <row r="41" spans="1:21" ht="12" customHeight="1" x14ac:dyDescent="0.15">
      <c r="A41" s="12"/>
      <c r="B41" s="84"/>
      <c r="C41" s="68"/>
      <c r="D41" s="86"/>
      <c r="E41" s="68"/>
      <c r="F41" s="89"/>
      <c r="G41" s="91"/>
      <c r="H41" s="68"/>
      <c r="I41" s="68"/>
      <c r="J41" s="70"/>
      <c r="K41" s="44">
        <v>2</v>
      </c>
      <c r="L41" s="1"/>
      <c r="M41" s="44" t="str">
        <f>_xlfn.XLOOKUP(L41, $V$5:$V$9, $W$5:$W$9, "", 0)</f>
        <v/>
      </c>
      <c r="N41" s="44" t="str">
        <f>IF(L41="Ion Thruster", 5 * G41, _xlfn.XLOOKUP(L41, $V$5:$V$9, $X$5:$X$9, "", 0))</f>
        <v/>
      </c>
      <c r="O41" s="2"/>
      <c r="P41" s="44" t="str">
        <f t="shared" si="47"/>
        <v/>
      </c>
      <c r="Q41" s="44" t="str">
        <f t="shared" si="48"/>
        <v/>
      </c>
      <c r="R41" s="74"/>
      <c r="S41" s="75"/>
      <c r="T41" s="62"/>
      <c r="U41" s="23"/>
    </row>
    <row r="42" spans="1:21" ht="12" customHeight="1" x14ac:dyDescent="0.15">
      <c r="A42" s="12"/>
      <c r="B42" s="84"/>
      <c r="C42" s="68"/>
      <c r="D42" s="86"/>
      <c r="E42" s="68"/>
      <c r="F42" s="89"/>
      <c r="G42" s="91"/>
      <c r="H42" s="68"/>
      <c r="I42" s="68"/>
      <c r="J42" s="70"/>
      <c r="K42" s="44">
        <v>3</v>
      </c>
      <c r="L42" s="1"/>
      <c r="M42" s="44" t="str">
        <f>_xlfn.XLOOKUP(L42, $V$5:$V$9, $W$5:$W$9, "", 0)</f>
        <v/>
      </c>
      <c r="N42" s="44" t="str">
        <f>IF(L42="Ion Thruster", 5 * G42, _xlfn.XLOOKUP(L42, $V$5:$V$9, $X$5:$X$9, "", 0))</f>
        <v/>
      </c>
      <c r="O42" s="2"/>
      <c r="P42" s="44" t="str">
        <f t="shared" si="47"/>
        <v/>
      </c>
      <c r="Q42" s="44" t="str">
        <f t="shared" si="48"/>
        <v/>
      </c>
      <c r="R42" s="76" t="s">
        <v>49</v>
      </c>
      <c r="S42" s="78" t="str">
        <f t="shared" ref="S42" si="49">IF(B40="", "", I40*P44)</f>
        <v/>
      </c>
      <c r="T42" s="64"/>
      <c r="U42" s="23"/>
    </row>
    <row r="43" spans="1:21" ht="12" customHeight="1" x14ac:dyDescent="0.15">
      <c r="A43" s="12"/>
      <c r="B43" s="84"/>
      <c r="C43" s="68"/>
      <c r="D43" s="86"/>
      <c r="E43" s="68"/>
      <c r="F43" s="89"/>
      <c r="G43" s="91"/>
      <c r="H43" s="68"/>
      <c r="I43" s="68"/>
      <c r="J43" s="70"/>
      <c r="K43" s="44">
        <v>4</v>
      </c>
      <c r="L43" s="1"/>
      <c r="M43" s="44" t="str">
        <f>_xlfn.XLOOKUP(L43, $V$5:$V$9, $W$5:$W$9, "", 0)</f>
        <v/>
      </c>
      <c r="N43" s="44" t="str">
        <f>IF(L43="Ion Thruster", 5 * G43, _xlfn.XLOOKUP(L43, $V$5:$V$9, $X$5:$X$9, "", 0))</f>
        <v/>
      </c>
      <c r="O43" s="2"/>
      <c r="P43" s="44" t="str">
        <f t="shared" si="47"/>
        <v/>
      </c>
      <c r="Q43" s="44" t="str">
        <f t="shared" si="48"/>
        <v/>
      </c>
      <c r="R43" s="77"/>
      <c r="S43" s="79"/>
      <c r="T43" s="62"/>
      <c r="U43" s="23"/>
    </row>
    <row r="44" spans="1:21" ht="12" customHeight="1" x14ac:dyDescent="0.15">
      <c r="A44" s="12"/>
      <c r="B44" s="102"/>
      <c r="C44" s="94"/>
      <c r="D44" s="104"/>
      <c r="E44" s="94"/>
      <c r="F44" s="89"/>
      <c r="G44" s="106"/>
      <c r="H44" s="94"/>
      <c r="I44" s="94"/>
      <c r="J44" s="88"/>
      <c r="K44" s="98"/>
      <c r="L44" s="99"/>
      <c r="M44" s="99"/>
      <c r="N44" s="100"/>
      <c r="O44" s="46" t="s">
        <v>48</v>
      </c>
      <c r="P44" s="47" t="str">
        <f t="shared" ref="P44" si="50">IF(J40="","",J40+SUM(P40:P43))</f>
        <v/>
      </c>
      <c r="Q44" s="47" t="str">
        <f t="shared" ref="Q44" si="51">IF(B40="", "", SUM(Q40:Q43))</f>
        <v/>
      </c>
      <c r="R44" s="48" t="s">
        <v>41</v>
      </c>
      <c r="S44" s="49" t="str">
        <f t="shared" ref="S44" si="52">IF($B40="","",IF(Q44 &gt;= S42, "Y", "N"))</f>
        <v/>
      </c>
      <c r="T44" s="122"/>
      <c r="U44" s="23"/>
    </row>
    <row r="45" spans="1:21" x14ac:dyDescent="0.15">
      <c r="B45" s="83"/>
      <c r="C45" s="68" t="str">
        <f t="shared" ref="C45" si="53">IF(B45="", "", "to")</f>
        <v/>
      </c>
      <c r="D45" s="86"/>
      <c r="E45" s="68" t="str" cm="1">
        <f t="array" ref="E45">IF(B45="", "", _xlfn.XLOOKUP(B45, $Z$7:$Z$25, _xlfn.XLOOKUP(D45, $AU$6:$BM$6, $AU$7:$BM$25, ""), ""))</f>
        <v/>
      </c>
      <c r="F45" s="88"/>
      <c r="G45" s="91" t="str">
        <f t="shared" ref="G45" si="54">IF(B45="","",ROUNDUP(E45*F45,0))</f>
        <v/>
      </c>
      <c r="H45" s="68" t="str" cm="1">
        <f t="array" ref="H45">IF(B45="", "", _xlfn.XLOOKUP(B45, $Z$7:$Z$25, _xlfn.XLOOKUP(D45, $AA$6:$AS$6, $AA$7:$AS$25, ""), ""))</f>
        <v/>
      </c>
      <c r="I45" s="68" t="str">
        <f t="shared" ref="I45" si="55">IF(AND(F45&lt;1, F45&gt;0), ROUNDUP(H45/F45, 0), H45)</f>
        <v/>
      </c>
      <c r="J45" s="70"/>
      <c r="K45" s="44">
        <v>1</v>
      </c>
      <c r="L45" s="1"/>
      <c r="M45" s="44" t="str">
        <f>_xlfn.XLOOKUP(L45, $V$5:$V$9, $W$5:$W$9, "", 0)</f>
        <v/>
      </c>
      <c r="N45" s="44" t="str">
        <f>IF(L45="Ion Thruster", 5 * G45, _xlfn.XLOOKUP(L45, $V$5:$V$9, $X$5:$X$9, "", 0))</f>
        <v/>
      </c>
      <c r="O45" s="2"/>
      <c r="P45" s="44" t="str">
        <f t="shared" ref="P45:P48" si="56">IF(M45="", "", M45*O45)</f>
        <v/>
      </c>
      <c r="Q45" s="44" t="str">
        <f t="shared" ref="Q45:Q48" si="57">IF(N45="", "", N45*O45)</f>
        <v/>
      </c>
      <c r="R45" s="72"/>
      <c r="S45" s="73"/>
      <c r="T45" s="62"/>
    </row>
    <row r="46" spans="1:21" x14ac:dyDescent="0.15">
      <c r="B46" s="84"/>
      <c r="C46" s="68"/>
      <c r="D46" s="86"/>
      <c r="E46" s="68"/>
      <c r="F46" s="89"/>
      <c r="G46" s="91"/>
      <c r="H46" s="68"/>
      <c r="I46" s="68"/>
      <c r="J46" s="70"/>
      <c r="K46" s="44">
        <v>2</v>
      </c>
      <c r="L46" s="1"/>
      <c r="M46" s="44" t="str">
        <f>_xlfn.XLOOKUP(L46, $V$5:$V$9, $W$5:$W$9, "", 0)</f>
        <v/>
      </c>
      <c r="N46" s="44" t="str">
        <f>IF(L46="Ion Thruster", 5 * G46, _xlfn.XLOOKUP(L46, $V$5:$V$9, $X$5:$X$9, "", 0))</f>
        <v/>
      </c>
      <c r="O46" s="2"/>
      <c r="P46" s="44" t="str">
        <f t="shared" si="56"/>
        <v/>
      </c>
      <c r="Q46" s="44" t="str">
        <f t="shared" si="57"/>
        <v/>
      </c>
      <c r="R46" s="74"/>
      <c r="S46" s="75"/>
      <c r="T46" s="62"/>
    </row>
    <row r="47" spans="1:21" x14ac:dyDescent="0.15">
      <c r="B47" s="84"/>
      <c r="C47" s="68"/>
      <c r="D47" s="86"/>
      <c r="E47" s="68"/>
      <c r="F47" s="89"/>
      <c r="G47" s="91"/>
      <c r="H47" s="68"/>
      <c r="I47" s="68"/>
      <c r="J47" s="70"/>
      <c r="K47" s="44">
        <v>3</v>
      </c>
      <c r="L47" s="1"/>
      <c r="M47" s="44" t="str">
        <f>_xlfn.XLOOKUP(L47, $V$5:$V$9, $W$5:$W$9, "", 0)</f>
        <v/>
      </c>
      <c r="N47" s="44" t="str">
        <f>IF(L47="Ion Thruster", 5 * G47, _xlfn.XLOOKUP(L47, $V$5:$V$9, $X$5:$X$9, "", 0))</f>
        <v/>
      </c>
      <c r="O47" s="2"/>
      <c r="P47" s="44" t="str">
        <f t="shared" si="56"/>
        <v/>
      </c>
      <c r="Q47" s="44" t="str">
        <f t="shared" si="57"/>
        <v/>
      </c>
      <c r="R47" s="76" t="s">
        <v>49</v>
      </c>
      <c r="S47" s="78" t="str">
        <f t="shared" ref="S47" si="58">IF(B45="", "", I45*P49)</f>
        <v/>
      </c>
      <c r="T47" s="64"/>
    </row>
    <row r="48" spans="1:21" x14ac:dyDescent="0.15">
      <c r="B48" s="84"/>
      <c r="C48" s="68"/>
      <c r="D48" s="86"/>
      <c r="E48" s="68"/>
      <c r="F48" s="89"/>
      <c r="G48" s="91"/>
      <c r="H48" s="68"/>
      <c r="I48" s="68"/>
      <c r="J48" s="70"/>
      <c r="K48" s="44">
        <v>4</v>
      </c>
      <c r="L48" s="1"/>
      <c r="M48" s="44" t="str">
        <f>_xlfn.XLOOKUP(L48, $V$5:$V$9, $W$5:$W$9, "", 0)</f>
        <v/>
      </c>
      <c r="N48" s="44" t="str">
        <f>IF(L48="Ion Thruster", 5 * G48, _xlfn.XLOOKUP(L48, $V$5:$V$9, $X$5:$X$9, "", 0))</f>
        <v/>
      </c>
      <c r="O48" s="2"/>
      <c r="P48" s="44" t="str">
        <f t="shared" si="56"/>
        <v/>
      </c>
      <c r="Q48" s="44" t="str">
        <f t="shared" si="57"/>
        <v/>
      </c>
      <c r="R48" s="77"/>
      <c r="S48" s="79"/>
      <c r="T48" s="62"/>
    </row>
    <row r="49" spans="2:20" x14ac:dyDescent="0.15">
      <c r="B49" s="102"/>
      <c r="C49" s="94"/>
      <c r="D49" s="104"/>
      <c r="E49" s="94"/>
      <c r="F49" s="89"/>
      <c r="G49" s="106"/>
      <c r="H49" s="94"/>
      <c r="I49" s="94"/>
      <c r="J49" s="88"/>
      <c r="K49" s="98"/>
      <c r="L49" s="99"/>
      <c r="M49" s="99"/>
      <c r="N49" s="100"/>
      <c r="O49" s="46" t="s">
        <v>48</v>
      </c>
      <c r="P49" s="47" t="str">
        <f t="shared" ref="P49" si="59">IF(J45="","",J45+SUM(P45:P48))</f>
        <v/>
      </c>
      <c r="Q49" s="47" t="str">
        <f t="shared" ref="Q49" si="60">IF(B45="", "", SUM(Q45:Q48))</f>
        <v/>
      </c>
      <c r="R49" s="48" t="s">
        <v>41</v>
      </c>
      <c r="S49" s="49" t="str">
        <f t="shared" ref="S49" si="61">IF($B45="","",IF(Q49 &gt;= S47, "Y", "N"))</f>
        <v/>
      </c>
      <c r="T49" s="122"/>
    </row>
    <row r="50" spans="2:20" x14ac:dyDescent="0.15">
      <c r="B50" s="83"/>
      <c r="C50" s="68" t="str">
        <f t="shared" ref="C50" si="62">IF(B50="", "", "to")</f>
        <v/>
      </c>
      <c r="D50" s="86"/>
      <c r="E50" s="68" t="str" cm="1">
        <f t="array" ref="E50">IF(B50="", "", _xlfn.XLOOKUP(B50, $Z$7:$Z$25, _xlfn.XLOOKUP(D50, $AU$6:$BM$6, $AU$7:$BM$25, ""), ""))</f>
        <v/>
      </c>
      <c r="F50" s="88"/>
      <c r="G50" s="91" t="str">
        <f t="shared" ref="G50" si="63">IF(B50="","",ROUNDUP(E50*F50,0))</f>
        <v/>
      </c>
      <c r="H50" s="68" t="str" cm="1">
        <f t="array" ref="H50">IF(B50="", "", _xlfn.XLOOKUP(B50, $Z$7:$Z$25, _xlfn.XLOOKUP(D50, $AA$6:$AS$6, $AA$7:$AS$25, ""), ""))</f>
        <v/>
      </c>
      <c r="I50" s="68" t="str">
        <f t="shared" ref="I50" si="64">IF(AND(F50&lt;1, F50&gt;0), ROUNDUP(H50/F50, 0), H50)</f>
        <v/>
      </c>
      <c r="J50" s="70"/>
      <c r="K50" s="44">
        <v>1</v>
      </c>
      <c r="L50" s="1"/>
      <c r="M50" s="44" t="str">
        <f>_xlfn.XLOOKUP(L50, $V$5:$V$9, $W$5:$W$9, "", 0)</f>
        <v/>
      </c>
      <c r="N50" s="44" t="str">
        <f>IF(L50="Ion Thruster", 5 * G50, _xlfn.XLOOKUP(L50, $V$5:$V$9, $X$5:$X$9, "", 0))</f>
        <v/>
      </c>
      <c r="O50" s="2"/>
      <c r="P50" s="44" t="str">
        <f t="shared" ref="P50:P53" si="65">IF(M50="", "", M50*O50)</f>
        <v/>
      </c>
      <c r="Q50" s="44" t="str">
        <f t="shared" ref="Q50:Q53" si="66">IF(N50="", "", N50*O50)</f>
        <v/>
      </c>
      <c r="R50" s="72"/>
      <c r="S50" s="73"/>
      <c r="T50" s="62"/>
    </row>
    <row r="51" spans="2:20" x14ac:dyDescent="0.15">
      <c r="B51" s="84"/>
      <c r="C51" s="68"/>
      <c r="D51" s="86"/>
      <c r="E51" s="68"/>
      <c r="F51" s="89"/>
      <c r="G51" s="91"/>
      <c r="H51" s="68"/>
      <c r="I51" s="68"/>
      <c r="J51" s="70"/>
      <c r="K51" s="44">
        <v>2</v>
      </c>
      <c r="L51" s="1"/>
      <c r="M51" s="44" t="str">
        <f>_xlfn.XLOOKUP(L51, $V$5:$V$9, $W$5:$W$9, "", 0)</f>
        <v/>
      </c>
      <c r="N51" s="44" t="str">
        <f>IF(L51="Ion Thruster", 5 * G51, _xlfn.XLOOKUP(L51, $V$5:$V$9, $X$5:$X$9, "", 0))</f>
        <v/>
      </c>
      <c r="O51" s="2"/>
      <c r="P51" s="44" t="str">
        <f t="shared" si="65"/>
        <v/>
      </c>
      <c r="Q51" s="44" t="str">
        <f t="shared" si="66"/>
        <v/>
      </c>
      <c r="R51" s="74"/>
      <c r="S51" s="75"/>
      <c r="T51" s="62"/>
    </row>
    <row r="52" spans="2:20" x14ac:dyDescent="0.15">
      <c r="B52" s="84"/>
      <c r="C52" s="68"/>
      <c r="D52" s="86"/>
      <c r="E52" s="68"/>
      <c r="F52" s="89"/>
      <c r="G52" s="91"/>
      <c r="H52" s="68"/>
      <c r="I52" s="68"/>
      <c r="J52" s="70"/>
      <c r="K52" s="44">
        <v>3</v>
      </c>
      <c r="L52" s="1"/>
      <c r="M52" s="44" t="str">
        <f>_xlfn.XLOOKUP(L52, $V$5:$V$9, $W$5:$W$9, "", 0)</f>
        <v/>
      </c>
      <c r="N52" s="44" t="str">
        <f>IF(L52="Ion Thruster", 5 * G52, _xlfn.XLOOKUP(L52, $V$5:$V$9, $X$5:$X$9, "", 0))</f>
        <v/>
      </c>
      <c r="O52" s="2"/>
      <c r="P52" s="44" t="str">
        <f t="shared" si="65"/>
        <v/>
      </c>
      <c r="Q52" s="44" t="str">
        <f t="shared" si="66"/>
        <v/>
      </c>
      <c r="R52" s="76" t="s">
        <v>49</v>
      </c>
      <c r="S52" s="78" t="str">
        <f t="shared" ref="S52" si="67">IF(B50="", "", I50*P54)</f>
        <v/>
      </c>
      <c r="T52" s="64"/>
    </row>
    <row r="53" spans="2:20" x14ac:dyDescent="0.15">
      <c r="B53" s="84"/>
      <c r="C53" s="68"/>
      <c r="D53" s="86"/>
      <c r="E53" s="68"/>
      <c r="F53" s="89"/>
      <c r="G53" s="91"/>
      <c r="H53" s="68"/>
      <c r="I53" s="68"/>
      <c r="J53" s="70"/>
      <c r="K53" s="44">
        <v>4</v>
      </c>
      <c r="L53" s="1"/>
      <c r="M53" s="44" t="str">
        <f>_xlfn.XLOOKUP(L53, $V$5:$V$9, $W$5:$W$9, "", 0)</f>
        <v/>
      </c>
      <c r="N53" s="44" t="str">
        <f>IF(L53="Ion Thruster", 5 * G53, _xlfn.XLOOKUP(L53, $V$5:$V$9, $X$5:$X$9, "", 0))</f>
        <v/>
      </c>
      <c r="O53" s="2"/>
      <c r="P53" s="44" t="str">
        <f t="shared" si="65"/>
        <v/>
      </c>
      <c r="Q53" s="44" t="str">
        <f t="shared" si="66"/>
        <v/>
      </c>
      <c r="R53" s="77"/>
      <c r="S53" s="79"/>
      <c r="T53" s="62"/>
    </row>
    <row r="54" spans="2:20" ht="13" thickBot="1" x14ac:dyDescent="0.2">
      <c r="B54" s="85"/>
      <c r="C54" s="69"/>
      <c r="D54" s="87"/>
      <c r="E54" s="69"/>
      <c r="F54" s="90"/>
      <c r="G54" s="92"/>
      <c r="H54" s="69"/>
      <c r="I54" s="69"/>
      <c r="J54" s="71"/>
      <c r="K54" s="80"/>
      <c r="L54" s="81"/>
      <c r="M54" s="81"/>
      <c r="N54" s="82"/>
      <c r="O54" s="50" t="s">
        <v>48</v>
      </c>
      <c r="P54" s="9" t="str">
        <f t="shared" ref="P54" si="68">IF(J50="","",J50+SUM(P50:P53))</f>
        <v/>
      </c>
      <c r="Q54" s="9" t="str">
        <f t="shared" ref="Q54" si="69">IF(B50="", "", SUM(Q50:Q53))</f>
        <v/>
      </c>
      <c r="R54" s="51" t="s">
        <v>41</v>
      </c>
      <c r="S54" s="7" t="str">
        <f t="shared" ref="S54" si="70">IF($B50="","",IF(Q54 &gt;= S52, "Y", "N"))</f>
        <v/>
      </c>
      <c r="T54" s="124"/>
    </row>
    <row r="55" spans="2:20" ht="13" thickTop="1" x14ac:dyDescent="0.15"/>
  </sheetData>
  <sheetProtection sheet="1" objects="1" scenarios="1"/>
  <mergeCells count="135">
    <mergeCell ref="H50:H54"/>
    <mergeCell ref="I50:I54"/>
    <mergeCell ref="J50:J54"/>
    <mergeCell ref="R50:S51"/>
    <mergeCell ref="R52:R53"/>
    <mergeCell ref="S52:S53"/>
    <mergeCell ref="K54:N54"/>
    <mergeCell ref="B50:B54"/>
    <mergeCell ref="C50:C54"/>
    <mergeCell ref="D50:D54"/>
    <mergeCell ref="E50:E54"/>
    <mergeCell ref="F50:F54"/>
    <mergeCell ref="G50:G54"/>
    <mergeCell ref="H45:H49"/>
    <mergeCell ref="I45:I49"/>
    <mergeCell ref="J45:J49"/>
    <mergeCell ref="R45:S46"/>
    <mergeCell ref="R47:R48"/>
    <mergeCell ref="S47:S48"/>
    <mergeCell ref="K49:N49"/>
    <mergeCell ref="B45:B49"/>
    <mergeCell ref="C45:C49"/>
    <mergeCell ref="D45:D49"/>
    <mergeCell ref="E45:E49"/>
    <mergeCell ref="F45:F49"/>
    <mergeCell ref="G45:G49"/>
    <mergeCell ref="H40:H44"/>
    <mergeCell ref="I40:I44"/>
    <mergeCell ref="J40:J44"/>
    <mergeCell ref="R40:S41"/>
    <mergeCell ref="R42:R43"/>
    <mergeCell ref="S42:S43"/>
    <mergeCell ref="K44:N44"/>
    <mergeCell ref="B40:B44"/>
    <mergeCell ref="C40:C44"/>
    <mergeCell ref="D40:D44"/>
    <mergeCell ref="E40:E44"/>
    <mergeCell ref="F40:F44"/>
    <mergeCell ref="G40:G44"/>
    <mergeCell ref="H35:H39"/>
    <mergeCell ref="I35:I39"/>
    <mergeCell ref="J35:J39"/>
    <mergeCell ref="R35:S36"/>
    <mergeCell ref="R37:R38"/>
    <mergeCell ref="S37:S38"/>
    <mergeCell ref="K39:N39"/>
    <mergeCell ref="B35:B39"/>
    <mergeCell ref="C35:C39"/>
    <mergeCell ref="D35:D39"/>
    <mergeCell ref="E35:E39"/>
    <mergeCell ref="F35:F39"/>
    <mergeCell ref="G35:G39"/>
    <mergeCell ref="H30:H34"/>
    <mergeCell ref="I30:I34"/>
    <mergeCell ref="J30:J34"/>
    <mergeCell ref="R30:S31"/>
    <mergeCell ref="R32:R33"/>
    <mergeCell ref="S32:S33"/>
    <mergeCell ref="K34:N34"/>
    <mergeCell ref="B30:B34"/>
    <mergeCell ref="C30:C34"/>
    <mergeCell ref="D30:D34"/>
    <mergeCell ref="E30:E34"/>
    <mergeCell ref="F30:F34"/>
    <mergeCell ref="G30:G34"/>
    <mergeCell ref="H25:H29"/>
    <mergeCell ref="I25:I29"/>
    <mergeCell ref="J25:J29"/>
    <mergeCell ref="R25:S26"/>
    <mergeCell ref="R27:R28"/>
    <mergeCell ref="S27:S28"/>
    <mergeCell ref="K29:N29"/>
    <mergeCell ref="B25:B29"/>
    <mergeCell ref="C25:C29"/>
    <mergeCell ref="D25:D29"/>
    <mergeCell ref="E25:E29"/>
    <mergeCell ref="F25:F29"/>
    <mergeCell ref="G25:G29"/>
    <mergeCell ref="H20:H24"/>
    <mergeCell ref="I20:I24"/>
    <mergeCell ref="J20:J24"/>
    <mergeCell ref="R20:S21"/>
    <mergeCell ref="R22:R23"/>
    <mergeCell ref="S22:S23"/>
    <mergeCell ref="K24:N24"/>
    <mergeCell ref="B20:B24"/>
    <mergeCell ref="C20:C24"/>
    <mergeCell ref="D20:D24"/>
    <mergeCell ref="E20:E24"/>
    <mergeCell ref="F20:F24"/>
    <mergeCell ref="G20:G24"/>
    <mergeCell ref="H15:H19"/>
    <mergeCell ref="I15:I19"/>
    <mergeCell ref="J15:J19"/>
    <mergeCell ref="R15:S16"/>
    <mergeCell ref="R17:R18"/>
    <mergeCell ref="S17:S18"/>
    <mergeCell ref="K19:N19"/>
    <mergeCell ref="B15:B19"/>
    <mergeCell ref="C15:C19"/>
    <mergeCell ref="D15:D19"/>
    <mergeCell ref="E15:E19"/>
    <mergeCell ref="F15:F19"/>
    <mergeCell ref="G15:G19"/>
    <mergeCell ref="H10:H14"/>
    <mergeCell ref="I10:I14"/>
    <mergeCell ref="J10:J14"/>
    <mergeCell ref="R10:S11"/>
    <mergeCell ref="R12:R13"/>
    <mergeCell ref="S12:S13"/>
    <mergeCell ref="K14:N14"/>
    <mergeCell ref="B10:B14"/>
    <mergeCell ref="C10:C14"/>
    <mergeCell ref="D10:D14"/>
    <mergeCell ref="E10:E14"/>
    <mergeCell ref="F10:F14"/>
    <mergeCell ref="G10:G14"/>
    <mergeCell ref="I5:I9"/>
    <mergeCell ref="J5:J9"/>
    <mergeCell ref="R5:S6"/>
    <mergeCell ref="AA5:AS5"/>
    <mergeCell ref="R7:R8"/>
    <mergeCell ref="S7:S8"/>
    <mergeCell ref="Y7:Y25"/>
    <mergeCell ref="K9:N9"/>
    <mergeCell ref="B3:I3"/>
    <mergeCell ref="K3:Q3"/>
    <mergeCell ref="AU4:BM4"/>
    <mergeCell ref="B5:B9"/>
    <mergeCell ref="C5:C9"/>
    <mergeCell ref="D5:D9"/>
    <mergeCell ref="E5:E9"/>
    <mergeCell ref="F5:F9"/>
    <mergeCell ref="G5:G9"/>
    <mergeCell ref="H5:H9"/>
  </mergeCells>
  <conditionalFormatting sqref="S14">
    <cfRule type="colorScale" priority="5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19">
    <cfRule type="colorScale" priority="4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24 S29 S34 S39 S44">
    <cfRule type="colorScale" priority="3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49">
    <cfRule type="colorScale" priority="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54">
    <cfRule type="colorScale" priority="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4">
    <dataValidation type="list" allowBlank="1" showInputMessage="1" showErrorMessage="1" sqref="B5:B54" xr:uid="{6AD9E8B8-8DC8-E04B-9DD3-213557AA279D}">
      <formula1>$Z$6:$Z$25</formula1>
    </dataValidation>
    <dataValidation type="list" allowBlank="1" showInputMessage="1" showErrorMessage="1" sqref="D5:D54" xr:uid="{D2F10746-E3FD-174B-8A8E-70BE36BE617E}">
      <formula1>$Z$6:$AS$6</formula1>
    </dataValidation>
    <dataValidation type="list" allowBlank="1" showInputMessage="1" showErrorMessage="1" sqref="L5:L8 L15:L18 L10:L13 L20:L23 L25:L28 L30:L33 L35:L38 L40:L43 L45:L48 L50:L53" xr:uid="{0ACC0109-AD32-3B47-9B54-DAC7B04827E1}">
      <formula1>$V$5:$V$10</formula1>
    </dataValidation>
    <dataValidation type="list" allowBlank="1" showInputMessage="1" showErrorMessage="1" sqref="F5:F54" xr:uid="{1DC3E7D9-0EBB-9342-B51C-905360505EA3}">
      <formula1>$BN$5:$BN$10</formula1>
    </dataValidation>
  </dataValidations>
  <pageMargins left="0.25" right="0.25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28E83-F541-6C46-A67C-06F35716603C}">
  <dimension ref="A1:BN55"/>
  <sheetViews>
    <sheetView zoomScale="125" zoomScaleNormal="125" workbookViewId="0">
      <selection activeCell="B5" sqref="B5:B9"/>
    </sheetView>
  </sheetViews>
  <sheetFormatPr baseColWidth="10" defaultRowHeight="12" x14ac:dyDescent="0.15"/>
  <cols>
    <col min="1" max="1" width="2.83203125" style="3" customWidth="1"/>
    <col min="2" max="2" width="13.83203125" style="3" customWidth="1"/>
    <col min="3" max="3" width="3.1640625" style="45" bestFit="1" customWidth="1"/>
    <col min="4" max="4" width="13.83203125" style="3" customWidth="1"/>
    <col min="5" max="5" width="5.5" style="45" bestFit="1" customWidth="1"/>
    <col min="6" max="6" width="7.83203125" style="45" customWidth="1"/>
    <col min="7" max="7" width="6.83203125" style="45" customWidth="1"/>
    <col min="8" max="8" width="4.33203125" style="45" bestFit="1" customWidth="1"/>
    <col min="9" max="9" width="4.1640625" style="45" customWidth="1"/>
    <col min="10" max="10" width="6.83203125" style="45" bestFit="1" customWidth="1"/>
    <col min="11" max="11" width="2.1640625" style="45" bestFit="1" customWidth="1"/>
    <col min="12" max="12" width="9.83203125" style="3" customWidth="1"/>
    <col min="13" max="13" width="4.83203125" style="45" bestFit="1" customWidth="1"/>
    <col min="14" max="14" width="5.6640625" style="45" bestFit="1" customWidth="1"/>
    <col min="15" max="15" width="5.5" style="45" bestFit="1" customWidth="1"/>
    <col min="16" max="16" width="4.83203125" style="45" bestFit="1" customWidth="1"/>
    <col min="17" max="17" width="5.83203125" style="45" bestFit="1" customWidth="1"/>
    <col min="18" max="18" width="5.6640625" style="45" bestFit="1" customWidth="1"/>
    <col min="19" max="19" width="3.83203125" style="45" customWidth="1"/>
    <col min="20" max="20" width="30.83203125" style="3" customWidth="1"/>
    <col min="21" max="21" width="10.83203125" style="3"/>
    <col min="22" max="24" width="10.83203125" style="52"/>
    <col min="25" max="25" width="2.6640625" style="52" customWidth="1"/>
    <col min="26" max="26" width="13.6640625" style="52" bestFit="1" customWidth="1"/>
    <col min="27" max="27" width="5" style="52" bestFit="1" customWidth="1"/>
    <col min="28" max="28" width="8.5" style="52" bestFit="1" customWidth="1"/>
    <col min="29" max="29" width="9.1640625" style="52" bestFit="1" customWidth="1"/>
    <col min="30" max="30" width="9.33203125" style="52" bestFit="1" customWidth="1"/>
    <col min="31" max="31" width="10" style="52" bestFit="1" customWidth="1"/>
    <col min="32" max="32" width="5" style="52" bestFit="1" customWidth="1"/>
    <col min="33" max="33" width="13.33203125" style="52" bestFit="1" customWidth="1"/>
    <col min="34" max="34" width="13.6640625" style="52" bestFit="1" customWidth="1"/>
    <col min="35" max="35" width="8.83203125" style="52" bestFit="1" customWidth="1"/>
    <col min="36" max="36" width="9.5" style="52" bestFit="1" customWidth="1"/>
    <col min="37" max="37" width="4.6640625" style="52" bestFit="1" customWidth="1"/>
    <col min="38" max="38" width="6.5" style="52" bestFit="1" customWidth="1"/>
    <col min="39" max="39" width="11.83203125" style="52" bestFit="1" customWidth="1"/>
    <col min="40" max="40" width="11.1640625" style="52" bestFit="1" customWidth="1"/>
    <col min="41" max="41" width="7" style="52" bestFit="1" customWidth="1"/>
    <col min="42" max="42" width="9.6640625" style="52" bestFit="1" customWidth="1"/>
    <col min="43" max="43" width="10.33203125" style="52" bestFit="1" customWidth="1"/>
    <col min="44" max="44" width="5.5" style="52" bestFit="1" customWidth="1"/>
    <col min="45" max="45" width="5.33203125" style="52" bestFit="1" customWidth="1"/>
    <col min="46" max="46" width="13.6640625" style="52" bestFit="1" customWidth="1"/>
    <col min="47" max="47" width="5" style="52" bestFit="1" customWidth="1"/>
    <col min="48" max="48" width="8.5" style="52" bestFit="1" customWidth="1"/>
    <col min="49" max="49" width="9.1640625" style="52" bestFit="1" customWidth="1"/>
    <col min="50" max="50" width="9.33203125" style="52" bestFit="1" customWidth="1"/>
    <col min="51" max="51" width="10" style="52" bestFit="1" customWidth="1"/>
    <col min="52" max="52" width="5" style="52" bestFit="1" customWidth="1"/>
    <col min="53" max="53" width="13.33203125" style="52" bestFit="1" customWidth="1"/>
    <col min="54" max="54" width="13.6640625" style="52" bestFit="1" customWidth="1"/>
    <col min="55" max="55" width="8.83203125" style="52" bestFit="1" customWidth="1"/>
    <col min="56" max="56" width="9.5" style="52" bestFit="1" customWidth="1"/>
    <col min="57" max="57" width="4.6640625" style="52" bestFit="1" customWidth="1"/>
    <col min="58" max="58" width="6.5" style="52" bestFit="1" customWidth="1"/>
    <col min="59" max="59" width="11.83203125" style="52" bestFit="1" customWidth="1"/>
    <col min="60" max="60" width="11.1640625" style="52" bestFit="1" customWidth="1"/>
    <col min="61" max="61" width="7" style="52" bestFit="1" customWidth="1"/>
    <col min="62" max="62" width="9.6640625" style="52" bestFit="1" customWidth="1"/>
    <col min="63" max="63" width="10.33203125" style="52" bestFit="1" customWidth="1"/>
    <col min="64" max="64" width="5.5" style="52" bestFit="1" customWidth="1"/>
    <col min="65" max="65" width="5.33203125" style="52" bestFit="1" customWidth="1"/>
    <col min="66" max="66" width="10.83203125" style="52"/>
    <col min="67" max="16384" width="10.83203125" style="3"/>
  </cols>
  <sheetData>
    <row r="1" spans="1:66" ht="13" thickBot="1" x14ac:dyDescent="0.2">
      <c r="B1" s="4"/>
      <c r="C1" s="5"/>
      <c r="D1" s="6"/>
      <c r="E1" s="5"/>
      <c r="F1" s="5"/>
      <c r="G1" s="5"/>
      <c r="H1" s="5"/>
      <c r="I1" s="5"/>
      <c r="J1" s="5"/>
      <c r="K1" s="7"/>
      <c r="L1" s="8"/>
      <c r="M1" s="9"/>
      <c r="N1" s="9"/>
      <c r="O1" s="9"/>
      <c r="P1" s="9"/>
      <c r="Q1" s="10"/>
      <c r="R1" s="11"/>
      <c r="S1" s="11"/>
      <c r="T1" s="6"/>
    </row>
    <row r="2" spans="1:66" ht="14" thickTop="1" x14ac:dyDescent="0.15">
      <c r="A2" s="12"/>
      <c r="B2" s="13" t="s">
        <v>46</v>
      </c>
      <c r="C2" s="14" t="s">
        <v>52</v>
      </c>
      <c r="D2" s="15" t="s">
        <v>47</v>
      </c>
      <c r="E2" s="16"/>
      <c r="F2" s="16"/>
      <c r="G2" s="16"/>
      <c r="H2" s="16"/>
      <c r="I2" s="16"/>
      <c r="J2" s="16"/>
      <c r="K2" s="17"/>
      <c r="L2" s="18"/>
      <c r="M2" s="19"/>
      <c r="N2" s="19"/>
      <c r="O2" s="19"/>
      <c r="P2" s="19"/>
      <c r="Q2" s="20"/>
      <c r="R2" s="21"/>
      <c r="S2" s="21"/>
      <c r="T2" s="22"/>
      <c r="U2" s="23"/>
    </row>
    <row r="3" spans="1:66" x14ac:dyDescent="0.15">
      <c r="A3" s="12"/>
      <c r="B3" s="115" t="s">
        <v>15</v>
      </c>
      <c r="C3" s="116"/>
      <c r="D3" s="116"/>
      <c r="E3" s="117"/>
      <c r="F3" s="117"/>
      <c r="G3" s="117"/>
      <c r="H3" s="117"/>
      <c r="I3" s="118"/>
      <c r="J3" s="24" t="s">
        <v>42</v>
      </c>
      <c r="K3" s="119" t="s">
        <v>17</v>
      </c>
      <c r="L3" s="120"/>
      <c r="M3" s="120"/>
      <c r="N3" s="120"/>
      <c r="O3" s="120"/>
      <c r="P3" s="120"/>
      <c r="Q3" s="121"/>
      <c r="R3" s="25"/>
      <c r="S3" s="26"/>
      <c r="T3" s="27"/>
      <c r="U3" s="28"/>
    </row>
    <row r="4" spans="1:66" s="43" customFormat="1" ht="33" customHeight="1" x14ac:dyDescent="0.15">
      <c r="A4" s="29"/>
      <c r="B4" s="30" t="s">
        <v>16</v>
      </c>
      <c r="C4" s="31" t="s">
        <v>20</v>
      </c>
      <c r="D4" s="31" t="s">
        <v>11</v>
      </c>
      <c r="E4" s="32" t="s">
        <v>21</v>
      </c>
      <c r="F4" s="33" t="s">
        <v>45</v>
      </c>
      <c r="G4" s="34" t="s">
        <v>43</v>
      </c>
      <c r="H4" s="31" t="s">
        <v>5</v>
      </c>
      <c r="I4" s="35" t="s">
        <v>44</v>
      </c>
      <c r="J4" s="36" t="s">
        <v>1</v>
      </c>
      <c r="K4" s="37" t="s">
        <v>40</v>
      </c>
      <c r="L4" s="34" t="s">
        <v>0</v>
      </c>
      <c r="M4" s="38" t="s">
        <v>1</v>
      </c>
      <c r="N4" s="38" t="s">
        <v>3</v>
      </c>
      <c r="O4" s="38" t="s">
        <v>18</v>
      </c>
      <c r="P4" s="38" t="s">
        <v>19</v>
      </c>
      <c r="Q4" s="35" t="s">
        <v>22</v>
      </c>
      <c r="R4" s="39"/>
      <c r="S4" s="40"/>
      <c r="T4" s="41" t="s">
        <v>9</v>
      </c>
      <c r="U4" s="42"/>
      <c r="V4" s="53" t="s">
        <v>50</v>
      </c>
      <c r="W4" s="54" t="s">
        <v>1</v>
      </c>
      <c r="X4" s="54" t="s">
        <v>3</v>
      </c>
      <c r="Y4" s="55"/>
      <c r="Z4" s="56" t="s">
        <v>24</v>
      </c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8" t="s">
        <v>51</v>
      </c>
      <c r="AU4" s="110" t="s">
        <v>11</v>
      </c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55" t="s">
        <v>45</v>
      </c>
    </row>
    <row r="5" spans="1:66" ht="12" customHeight="1" x14ac:dyDescent="0.15">
      <c r="A5" s="12"/>
      <c r="B5" s="101"/>
      <c r="C5" s="93" t="str">
        <f>IF(B5="", "", "to")</f>
        <v/>
      </c>
      <c r="D5" s="103"/>
      <c r="E5" s="93" t="str" cm="1">
        <f t="array" ref="E5">IF(B5="", "", _xlfn.XLOOKUP(B5, $Z$7:$Z$25, _xlfn.XLOOKUP(D5, $AU$6:$BM$6, $AU$7:$BM$25, ""), ""))</f>
        <v/>
      </c>
      <c r="F5" s="89"/>
      <c r="G5" s="91" t="str">
        <f>IF(B5="","",ROUNDUP(E5*F5,0))</f>
        <v/>
      </c>
      <c r="H5" s="68" t="str" cm="1">
        <f t="array" ref="H5">IF(B5="", "", _xlfn.XLOOKUP(B5, $Z$7:$Z$25, _xlfn.XLOOKUP(D5, $AA$6:$AS$6, $AA$7:$AS$25, ""), ""))</f>
        <v/>
      </c>
      <c r="I5" s="68" t="str">
        <f>IF(AND(F5&lt;1, F5&gt;0), ROUNDUP(H5/F5, 0), H5)</f>
        <v/>
      </c>
      <c r="J5" s="70"/>
      <c r="K5" s="44">
        <v>1</v>
      </c>
      <c r="L5" s="1"/>
      <c r="M5" s="44" t="str">
        <f>_xlfn.XLOOKUP(L5, $V$5:$V$9, $W$5:$W$9, "", 0)</f>
        <v/>
      </c>
      <c r="N5" s="44" t="str">
        <f>IF(L5="Ion Thruster", 5 * G5, _xlfn.XLOOKUP(L5, $V$5:$V$9, $X$5:$X$9, "", 0))</f>
        <v/>
      </c>
      <c r="O5" s="2"/>
      <c r="P5" s="44" t="str">
        <f>IF(M5="", "", M5*O5)</f>
        <v/>
      </c>
      <c r="Q5" s="44" t="str">
        <f>IF(N5="", "", N5*O5)</f>
        <v/>
      </c>
      <c r="R5" s="72"/>
      <c r="S5" s="73"/>
      <c r="T5" s="63"/>
      <c r="U5" s="23"/>
      <c r="V5" s="52" t="s">
        <v>2</v>
      </c>
      <c r="W5" s="60">
        <v>1</v>
      </c>
      <c r="X5" s="60">
        <v>4</v>
      </c>
      <c r="Y5" s="59"/>
      <c r="Z5" s="56"/>
      <c r="AA5" s="110" t="s">
        <v>11</v>
      </c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55"/>
      <c r="AU5" s="55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>
        <v>1</v>
      </c>
    </row>
    <row r="6" spans="1:66" ht="12" customHeight="1" x14ac:dyDescent="0.15">
      <c r="A6" s="12"/>
      <c r="B6" s="84"/>
      <c r="C6" s="68"/>
      <c r="D6" s="86"/>
      <c r="E6" s="68"/>
      <c r="F6" s="89"/>
      <c r="G6" s="91"/>
      <c r="H6" s="68"/>
      <c r="I6" s="68"/>
      <c r="J6" s="70"/>
      <c r="K6" s="44">
        <v>2</v>
      </c>
      <c r="L6" s="1"/>
      <c r="M6" s="44" t="str">
        <f>_xlfn.XLOOKUP(L6, $V$5:$V$9, $W$5:$W$9, "", 0)</f>
        <v/>
      </c>
      <c r="N6" s="44" t="str">
        <f>IF(L6="Ion Thruster", 5 * G6, _xlfn.XLOOKUP(L6, $V$5:$V$9, $X$5:$X$9, "", 0))</f>
        <v/>
      </c>
      <c r="O6" s="2"/>
      <c r="P6" s="44" t="str">
        <f t="shared" ref="P6:P8" si="0">IF(M6="", "", M6*O6)</f>
        <v/>
      </c>
      <c r="Q6" s="44" t="str">
        <f t="shared" ref="Q6:Q8" si="1">IF(N6="", "", N6*O6)</f>
        <v/>
      </c>
      <c r="R6" s="74"/>
      <c r="S6" s="75"/>
      <c r="T6" s="62"/>
      <c r="U6" s="23"/>
      <c r="V6" s="61" t="s">
        <v>4</v>
      </c>
      <c r="W6" s="60">
        <v>4</v>
      </c>
      <c r="X6" s="60">
        <v>27</v>
      </c>
      <c r="Y6" s="59"/>
      <c r="Z6" s="56"/>
      <c r="AA6" s="55" t="str">
        <f>Z7</f>
        <v>Earth</v>
      </c>
      <c r="AB6" s="55" t="str">
        <f>Z8</f>
        <v>Suborbital</v>
      </c>
      <c r="AC6" s="55" t="str">
        <f>Z9</f>
        <v>Earth Orbit</v>
      </c>
      <c r="AD6" s="55" t="str">
        <f>Z10</f>
        <v>Lunar Orbit</v>
      </c>
      <c r="AE6" s="55" t="str">
        <f>Z11</f>
        <v>Lunar Fly-by</v>
      </c>
      <c r="AF6" s="55" t="str">
        <f>Z12</f>
        <v>Moon</v>
      </c>
      <c r="AG6" s="55" t="str">
        <f>Z13</f>
        <v>Inner P. Transfer</v>
      </c>
      <c r="AH6" s="55" t="str">
        <f>Z14</f>
        <v>Outer P. Transfer</v>
      </c>
      <c r="AI6" s="55" t="str">
        <f>Z15</f>
        <v>Mars Orbit</v>
      </c>
      <c r="AJ6" s="55" t="str">
        <f>Z16</f>
        <v>Mars Fly-by</v>
      </c>
      <c r="AK6" s="55" t="str">
        <f>Z17</f>
        <v>Mars</v>
      </c>
      <c r="AL6" s="55" t="str">
        <f>Z18</f>
        <v>Phobos</v>
      </c>
      <c r="AM6" s="55" t="str">
        <f>Z19</f>
        <v>Mercury Fly-by</v>
      </c>
      <c r="AN6" s="55" t="str">
        <f>Z20</f>
        <v>Mercury Orbit</v>
      </c>
      <c r="AO6" s="55" t="str">
        <f>Z21</f>
        <v>Mercury</v>
      </c>
      <c r="AP6" s="55" t="str">
        <f>Z22</f>
        <v>Venus Orbit</v>
      </c>
      <c r="AQ6" s="55" t="str">
        <f>Z23</f>
        <v>Venus Fly-by</v>
      </c>
      <c r="AR6" s="55" t="str">
        <f>Z24</f>
        <v>Venus</v>
      </c>
      <c r="AS6" s="55" t="str">
        <f>Z25</f>
        <v>Ceres</v>
      </c>
      <c r="AT6" s="59"/>
      <c r="AU6" s="55" t="str">
        <f>AA6</f>
        <v>Earth</v>
      </c>
      <c r="AV6" s="55" t="str">
        <f t="shared" ref="AV6:BM6" si="2">AB6</f>
        <v>Suborbital</v>
      </c>
      <c r="AW6" s="55" t="str">
        <f t="shared" si="2"/>
        <v>Earth Orbit</v>
      </c>
      <c r="AX6" s="55" t="str">
        <f t="shared" si="2"/>
        <v>Lunar Orbit</v>
      </c>
      <c r="AY6" s="55" t="str">
        <f t="shared" si="2"/>
        <v>Lunar Fly-by</v>
      </c>
      <c r="AZ6" s="55" t="str">
        <f t="shared" si="2"/>
        <v>Moon</v>
      </c>
      <c r="BA6" s="55" t="str">
        <f t="shared" si="2"/>
        <v>Inner P. Transfer</v>
      </c>
      <c r="BB6" s="55" t="str">
        <f t="shared" si="2"/>
        <v>Outer P. Transfer</v>
      </c>
      <c r="BC6" s="55" t="str">
        <f t="shared" si="2"/>
        <v>Mars Orbit</v>
      </c>
      <c r="BD6" s="55" t="str">
        <f t="shared" si="2"/>
        <v>Mars Fly-by</v>
      </c>
      <c r="BE6" s="55" t="str">
        <f t="shared" si="2"/>
        <v>Mars</v>
      </c>
      <c r="BF6" s="55" t="str">
        <f t="shared" si="2"/>
        <v>Phobos</v>
      </c>
      <c r="BG6" s="55" t="str">
        <f t="shared" si="2"/>
        <v>Mercury Fly-by</v>
      </c>
      <c r="BH6" s="55" t="str">
        <f t="shared" si="2"/>
        <v>Mercury Orbit</v>
      </c>
      <c r="BI6" s="55" t="str">
        <f t="shared" si="2"/>
        <v>Mercury</v>
      </c>
      <c r="BJ6" s="55" t="str">
        <f t="shared" si="2"/>
        <v>Venus Orbit</v>
      </c>
      <c r="BK6" s="55" t="str">
        <f t="shared" si="2"/>
        <v>Venus Fly-by</v>
      </c>
      <c r="BL6" s="55" t="str">
        <f t="shared" si="2"/>
        <v>Venus</v>
      </c>
      <c r="BM6" s="55" t="str">
        <f t="shared" si="2"/>
        <v>Ceres</v>
      </c>
      <c r="BN6" s="59">
        <v>0.5</v>
      </c>
    </row>
    <row r="7" spans="1:66" ht="12" customHeight="1" x14ac:dyDescent="0.15">
      <c r="A7" s="12"/>
      <c r="B7" s="84"/>
      <c r="C7" s="68"/>
      <c r="D7" s="86"/>
      <c r="E7" s="68"/>
      <c r="F7" s="89"/>
      <c r="G7" s="91"/>
      <c r="H7" s="68"/>
      <c r="I7" s="68"/>
      <c r="J7" s="70"/>
      <c r="K7" s="44">
        <v>3</v>
      </c>
      <c r="L7" s="1"/>
      <c r="M7" s="44" t="str">
        <f>_xlfn.XLOOKUP(L7, $V$5:$V$9, $W$5:$W$9, "", 0)</f>
        <v/>
      </c>
      <c r="N7" s="44" t="str">
        <f>IF(L7="Ion Thruster", 5 * G7, _xlfn.XLOOKUP(L7, $V$5:$V$9, $X$5:$X$9, "", 0))</f>
        <v/>
      </c>
      <c r="O7" s="2"/>
      <c r="P7" s="44" t="str">
        <f t="shared" si="0"/>
        <v/>
      </c>
      <c r="Q7" s="44" t="str">
        <f t="shared" si="1"/>
        <v/>
      </c>
      <c r="R7" s="76" t="s">
        <v>49</v>
      </c>
      <c r="S7" s="78" t="str">
        <f>IF(B5="", "", I5*P9)</f>
        <v/>
      </c>
      <c r="T7" s="64"/>
      <c r="U7" s="23"/>
      <c r="V7" s="61" t="s">
        <v>6</v>
      </c>
      <c r="W7" s="60">
        <v>9</v>
      </c>
      <c r="X7" s="60">
        <v>80</v>
      </c>
      <c r="Y7" s="112" t="s">
        <v>16</v>
      </c>
      <c r="Z7" s="56" t="s">
        <v>10</v>
      </c>
      <c r="AA7" s="59" t="e">
        <f>NA()</f>
        <v>#N/A</v>
      </c>
      <c r="AB7" s="59">
        <v>3</v>
      </c>
      <c r="AC7" s="59">
        <v>8</v>
      </c>
      <c r="AD7" s="59" t="e">
        <f>NA()</f>
        <v>#N/A</v>
      </c>
      <c r="AE7" s="59" t="e">
        <f>NA()</f>
        <v>#N/A</v>
      </c>
      <c r="AF7" s="59" t="e">
        <f>NA()</f>
        <v>#N/A</v>
      </c>
      <c r="AG7" s="59" t="e">
        <f>NA()</f>
        <v>#N/A</v>
      </c>
      <c r="AH7" s="59" t="e">
        <f>NA()</f>
        <v>#N/A</v>
      </c>
      <c r="AI7" s="59" t="e">
        <f>NA()</f>
        <v>#N/A</v>
      </c>
      <c r="AJ7" s="59" t="e">
        <f>NA()</f>
        <v>#N/A</v>
      </c>
      <c r="AK7" s="59" t="e">
        <f>NA()</f>
        <v>#N/A</v>
      </c>
      <c r="AL7" s="59" t="e">
        <f>NA()</f>
        <v>#N/A</v>
      </c>
      <c r="AM7" s="59" t="e">
        <f>NA()</f>
        <v>#N/A</v>
      </c>
      <c r="AN7" s="59" t="e">
        <f>NA()</f>
        <v>#N/A</v>
      </c>
      <c r="AO7" s="59" t="e">
        <f>NA()</f>
        <v>#N/A</v>
      </c>
      <c r="AP7" s="59" t="e">
        <f>NA()</f>
        <v>#N/A</v>
      </c>
      <c r="AQ7" s="59" t="e">
        <f>NA()</f>
        <v>#N/A</v>
      </c>
      <c r="AR7" s="59" t="e">
        <f>NA()</f>
        <v>#N/A</v>
      </c>
      <c r="AS7" s="59" t="e">
        <f>NA()</f>
        <v>#N/A</v>
      </c>
      <c r="AT7" s="58" t="str">
        <f>Z7</f>
        <v>Earth</v>
      </c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>
        <v>0.25</v>
      </c>
    </row>
    <row r="8" spans="1:66" ht="12" customHeight="1" x14ac:dyDescent="0.15">
      <c r="A8" s="12"/>
      <c r="B8" s="84"/>
      <c r="C8" s="68"/>
      <c r="D8" s="86"/>
      <c r="E8" s="68"/>
      <c r="F8" s="89"/>
      <c r="G8" s="91"/>
      <c r="H8" s="68"/>
      <c r="I8" s="68"/>
      <c r="J8" s="70"/>
      <c r="K8" s="44">
        <v>4</v>
      </c>
      <c r="L8" s="1"/>
      <c r="M8" s="44" t="str">
        <f>_xlfn.XLOOKUP(L8, $V$5:$V$9, $W$5:$W$9, "", 0)</f>
        <v/>
      </c>
      <c r="N8" s="44" t="str">
        <f>IF(L8="Ion Thruster", 5 * G8, _xlfn.XLOOKUP(L8, $V$5:$V$9, $X$5:$X$9, "", 0))</f>
        <v/>
      </c>
      <c r="O8" s="2"/>
      <c r="P8" s="44" t="str">
        <f t="shared" si="0"/>
        <v/>
      </c>
      <c r="Q8" s="44" t="str">
        <f t="shared" si="1"/>
        <v/>
      </c>
      <c r="R8" s="77"/>
      <c r="S8" s="79"/>
      <c r="T8" s="62"/>
      <c r="U8" s="23"/>
      <c r="V8" s="61" t="s">
        <v>7</v>
      </c>
      <c r="W8" s="60">
        <v>20</v>
      </c>
      <c r="X8" s="60">
        <v>200</v>
      </c>
      <c r="Y8" s="113"/>
      <c r="Z8" s="56" t="s">
        <v>12</v>
      </c>
      <c r="AA8" s="59" t="s">
        <v>14</v>
      </c>
      <c r="AB8" s="59" t="e">
        <f>NA()</f>
        <v>#N/A</v>
      </c>
      <c r="AC8" s="59">
        <v>5</v>
      </c>
      <c r="AD8" s="59" t="e">
        <f>NA()</f>
        <v>#N/A</v>
      </c>
      <c r="AE8" s="59" t="e">
        <f>NA()</f>
        <v>#N/A</v>
      </c>
      <c r="AF8" s="59" t="e">
        <f>NA()</f>
        <v>#N/A</v>
      </c>
      <c r="AG8" s="59" t="e">
        <f>NA()</f>
        <v>#N/A</v>
      </c>
      <c r="AH8" s="59" t="e">
        <f>NA()</f>
        <v>#N/A</v>
      </c>
      <c r="AI8" s="59" t="e">
        <f>NA()</f>
        <v>#N/A</v>
      </c>
      <c r="AJ8" s="59" t="e">
        <f>NA()</f>
        <v>#N/A</v>
      </c>
      <c r="AK8" s="59" t="e">
        <f>NA()</f>
        <v>#N/A</v>
      </c>
      <c r="AL8" s="59" t="e">
        <f>NA()</f>
        <v>#N/A</v>
      </c>
      <c r="AM8" s="59" t="e">
        <f>NA()</f>
        <v>#N/A</v>
      </c>
      <c r="AN8" s="59" t="e">
        <f>NA()</f>
        <v>#N/A</v>
      </c>
      <c r="AO8" s="59" t="e">
        <f>NA()</f>
        <v>#N/A</v>
      </c>
      <c r="AP8" s="59" t="e">
        <f>NA()</f>
        <v>#N/A</v>
      </c>
      <c r="AQ8" s="59" t="e">
        <f>NA()</f>
        <v>#N/A</v>
      </c>
      <c r="AR8" s="59" t="e">
        <f>NA()</f>
        <v>#N/A</v>
      </c>
      <c r="AS8" s="59" t="e">
        <f>NA()</f>
        <v>#N/A</v>
      </c>
      <c r="AT8" s="58" t="str">
        <f t="shared" ref="AT8:AT25" si="3">Z8</f>
        <v>Suborbital</v>
      </c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>
        <v>2</v>
      </c>
    </row>
    <row r="9" spans="1:66" ht="12" customHeight="1" x14ac:dyDescent="0.15">
      <c r="A9" s="12"/>
      <c r="B9" s="102"/>
      <c r="C9" s="94"/>
      <c r="D9" s="104"/>
      <c r="E9" s="94"/>
      <c r="F9" s="89"/>
      <c r="G9" s="106"/>
      <c r="H9" s="94"/>
      <c r="I9" s="94"/>
      <c r="J9" s="88"/>
      <c r="K9" s="98"/>
      <c r="L9" s="99"/>
      <c r="M9" s="99"/>
      <c r="N9" s="100"/>
      <c r="O9" s="46" t="s">
        <v>48</v>
      </c>
      <c r="P9" s="47" t="str">
        <f>IF(J5="","",J5+SUM(P5:P8))</f>
        <v/>
      </c>
      <c r="Q9" s="47" t="str">
        <f>IF(B5="", "", SUM(Q5:Q8))</f>
        <v/>
      </c>
      <c r="R9" s="48" t="s">
        <v>41</v>
      </c>
      <c r="S9" s="49" t="str">
        <f>IF($B5="","",IF(Q9 &gt;= S7, "Y", "N"))</f>
        <v/>
      </c>
      <c r="T9" s="122"/>
      <c r="U9" s="23"/>
      <c r="V9" s="61" t="s">
        <v>8</v>
      </c>
      <c r="W9" s="60">
        <v>1</v>
      </c>
      <c r="X9" s="60">
        <v>5</v>
      </c>
      <c r="Y9" s="113"/>
      <c r="Z9" s="56" t="s">
        <v>13</v>
      </c>
      <c r="AA9" s="59">
        <v>0</v>
      </c>
      <c r="AB9" s="59" t="e">
        <f>NA()</f>
        <v>#N/A</v>
      </c>
      <c r="AC9" s="59" t="e">
        <f>NA()</f>
        <v>#N/A</v>
      </c>
      <c r="AD9" s="59">
        <v>3</v>
      </c>
      <c r="AE9" s="59">
        <v>1</v>
      </c>
      <c r="AF9" s="59" t="e">
        <f>NA()</f>
        <v>#N/A</v>
      </c>
      <c r="AG9" s="59">
        <v>3</v>
      </c>
      <c r="AH9" s="59">
        <v>6</v>
      </c>
      <c r="AI9" s="59">
        <v>5</v>
      </c>
      <c r="AJ9" s="59">
        <v>3</v>
      </c>
      <c r="AK9" s="59" t="e">
        <f>NA()</f>
        <v>#N/A</v>
      </c>
      <c r="AL9" s="59" t="e">
        <f>NA()</f>
        <v>#N/A</v>
      </c>
      <c r="AM9" s="59" t="e">
        <f>NA()</f>
        <v>#N/A</v>
      </c>
      <c r="AN9" s="59" t="e">
        <f>NA()</f>
        <v>#N/A</v>
      </c>
      <c r="AO9" s="59" t="e">
        <f>NA()</f>
        <v>#N/A</v>
      </c>
      <c r="AP9" s="59" t="e">
        <f>NA()</f>
        <v>#N/A</v>
      </c>
      <c r="AQ9" s="59" t="e">
        <f>NA()</f>
        <v>#N/A</v>
      </c>
      <c r="AR9" s="59" t="e">
        <f>NA()</f>
        <v>#N/A</v>
      </c>
      <c r="AS9" s="59" t="e">
        <f>NA()</f>
        <v>#N/A</v>
      </c>
      <c r="AT9" s="58" t="str">
        <f t="shared" si="3"/>
        <v>Earth Orbit</v>
      </c>
      <c r="AU9" s="59"/>
      <c r="AV9" s="59"/>
      <c r="AW9" s="59"/>
      <c r="AX9" s="59">
        <v>1</v>
      </c>
      <c r="AY9" s="59">
        <v>1</v>
      </c>
      <c r="AZ9" s="59"/>
      <c r="BA9" s="59">
        <v>1</v>
      </c>
      <c r="BB9" s="59">
        <v>1</v>
      </c>
      <c r="BC9" s="59">
        <v>3</v>
      </c>
      <c r="BD9" s="59">
        <v>3</v>
      </c>
      <c r="BE9" s="59"/>
      <c r="BF9" s="59"/>
      <c r="BG9" s="59"/>
      <c r="BH9" s="59"/>
      <c r="BI9" s="59"/>
      <c r="BJ9" s="59"/>
      <c r="BK9" s="59"/>
      <c r="BL9" s="59"/>
      <c r="BM9" s="59"/>
      <c r="BN9" s="59">
        <v>4</v>
      </c>
    </row>
    <row r="10" spans="1:66" ht="12" customHeight="1" x14ac:dyDescent="0.15">
      <c r="A10" s="12"/>
      <c r="B10" s="101"/>
      <c r="C10" s="93" t="str">
        <f>IF(B10="", "", "to")</f>
        <v/>
      </c>
      <c r="D10" s="103"/>
      <c r="E10" s="93" t="str" cm="1">
        <f t="array" ref="E10">IF(B10="", "", _xlfn.XLOOKUP(B10, $Z$7:$Z$25, _xlfn.XLOOKUP(D10, $AU$6:$BM$6, $AU$7:$BM$25, ""), ""))</f>
        <v/>
      </c>
      <c r="F10" s="89"/>
      <c r="G10" s="91" t="str">
        <f>IF(B10="","",ROUNDUP(E10*F10,0))</f>
        <v/>
      </c>
      <c r="H10" s="68" t="str" cm="1">
        <f t="array" ref="H10">IF(B10="", "", _xlfn.XLOOKUP(B10, $Z$7:$Z$25, _xlfn.XLOOKUP(D10, $AA$6:$AS$6, $AA$7:$AS$25, ""), ""))</f>
        <v/>
      </c>
      <c r="I10" s="68" t="str">
        <f>IF(AND(F10&lt;1, F10&gt;0), ROUNDUP(H10/F10, 0), H10)</f>
        <v/>
      </c>
      <c r="J10" s="70"/>
      <c r="K10" s="44">
        <v>1</v>
      </c>
      <c r="L10" s="1"/>
      <c r="M10" s="44" t="str">
        <f>_xlfn.XLOOKUP(L10, $V$5:$V$9, $W$5:$W$9, "", 0)</f>
        <v/>
      </c>
      <c r="N10" s="44" t="str">
        <f>IF(L10="Ion Thruster", 5 * G10, _xlfn.XLOOKUP(L10, $V$5:$V$9, $X$5:$X$9, "", 0))</f>
        <v/>
      </c>
      <c r="O10" s="2"/>
      <c r="P10" s="44" t="str">
        <f>IF(M10="", "", M10*O10)</f>
        <v/>
      </c>
      <c r="Q10" s="44" t="str">
        <f>IF(N10="", "", N10*O10)</f>
        <v/>
      </c>
      <c r="R10" s="72"/>
      <c r="S10" s="73"/>
      <c r="T10" s="63"/>
      <c r="U10" s="23"/>
      <c r="Y10" s="113"/>
      <c r="Z10" s="56" t="s">
        <v>23</v>
      </c>
      <c r="AA10" s="59" t="e">
        <f>NA()</f>
        <v>#N/A</v>
      </c>
      <c r="AB10" s="59" t="e">
        <f>NA()</f>
        <v>#N/A</v>
      </c>
      <c r="AC10" s="59">
        <v>3</v>
      </c>
      <c r="AD10" s="59" t="e">
        <f>NA()</f>
        <v>#N/A</v>
      </c>
      <c r="AE10" s="59" t="e">
        <f>NA()</f>
        <v>#N/A</v>
      </c>
      <c r="AF10" s="59">
        <v>2</v>
      </c>
      <c r="AG10" s="59" t="e">
        <f>NA()</f>
        <v>#N/A</v>
      </c>
      <c r="AH10" s="59" t="e">
        <f>NA()</f>
        <v>#N/A</v>
      </c>
      <c r="AI10" s="59" t="e">
        <f>NA()</f>
        <v>#N/A</v>
      </c>
      <c r="AJ10" s="59" t="e">
        <f>NA()</f>
        <v>#N/A</v>
      </c>
      <c r="AK10" s="59" t="e">
        <f>NA()</f>
        <v>#N/A</v>
      </c>
      <c r="AL10" s="59" t="e">
        <f>NA()</f>
        <v>#N/A</v>
      </c>
      <c r="AM10" s="59" t="e">
        <f>NA()</f>
        <v>#N/A</v>
      </c>
      <c r="AN10" s="59" t="e">
        <f>NA()</f>
        <v>#N/A</v>
      </c>
      <c r="AO10" s="59" t="e">
        <f>NA()</f>
        <v>#N/A</v>
      </c>
      <c r="AP10" s="59" t="e">
        <f>NA()</f>
        <v>#N/A</v>
      </c>
      <c r="AQ10" s="59" t="e">
        <f>NA()</f>
        <v>#N/A</v>
      </c>
      <c r="AR10" s="59" t="e">
        <f>NA()</f>
        <v>#N/A</v>
      </c>
      <c r="AS10" s="59" t="e">
        <f>NA()</f>
        <v>#N/A</v>
      </c>
      <c r="AT10" s="58" t="str">
        <f t="shared" si="3"/>
        <v>Lunar Orbit</v>
      </c>
      <c r="AU10" s="59"/>
      <c r="AV10" s="59"/>
      <c r="AW10" s="59">
        <v>1</v>
      </c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</row>
    <row r="11" spans="1:66" ht="12" customHeight="1" x14ac:dyDescent="0.15">
      <c r="A11" s="12"/>
      <c r="B11" s="84"/>
      <c r="C11" s="68"/>
      <c r="D11" s="86"/>
      <c r="E11" s="68"/>
      <c r="F11" s="89"/>
      <c r="G11" s="91"/>
      <c r="H11" s="68"/>
      <c r="I11" s="68"/>
      <c r="J11" s="70"/>
      <c r="K11" s="44">
        <v>2</v>
      </c>
      <c r="L11" s="1"/>
      <c r="M11" s="44" t="str">
        <f>_xlfn.XLOOKUP(L11, $V$5:$V$9, $W$5:$W$9, "", 0)</f>
        <v/>
      </c>
      <c r="N11" s="44" t="str">
        <f>IF(L11="Ion Thruster", 5 * G11, _xlfn.XLOOKUP(L11, $V$5:$V$9, $X$5:$X$9, "", 0))</f>
        <v/>
      </c>
      <c r="O11" s="2"/>
      <c r="P11" s="44" t="str">
        <f t="shared" ref="P11:P13" si="4">IF(M11="", "", M11*O11)</f>
        <v/>
      </c>
      <c r="Q11" s="44" t="str">
        <f t="shared" ref="Q11:Q13" si="5">IF(N11="", "", N11*O11)</f>
        <v/>
      </c>
      <c r="R11" s="74"/>
      <c r="S11" s="75"/>
      <c r="T11" s="62"/>
      <c r="U11" s="23"/>
      <c r="Y11" s="113"/>
      <c r="Z11" s="56" t="s">
        <v>30</v>
      </c>
      <c r="AA11" s="59" t="e">
        <f>NA()</f>
        <v>#N/A</v>
      </c>
      <c r="AB11" s="59" t="e">
        <f>NA()</f>
        <v>#N/A</v>
      </c>
      <c r="AC11" s="59">
        <v>1</v>
      </c>
      <c r="AD11" s="59">
        <v>2</v>
      </c>
      <c r="AE11" s="59" t="e">
        <f>NA()</f>
        <v>#N/A</v>
      </c>
      <c r="AF11" s="59">
        <v>4</v>
      </c>
      <c r="AG11" s="59" t="e">
        <f>NA()</f>
        <v>#N/A</v>
      </c>
      <c r="AH11" s="59" t="e">
        <f>NA()</f>
        <v>#N/A</v>
      </c>
      <c r="AI11" s="59" t="e">
        <f>NA()</f>
        <v>#N/A</v>
      </c>
      <c r="AJ11" s="59" t="e">
        <f>NA()</f>
        <v>#N/A</v>
      </c>
      <c r="AK11" s="59" t="e">
        <f>NA()</f>
        <v>#N/A</v>
      </c>
      <c r="AL11" s="59" t="e">
        <f>NA()</f>
        <v>#N/A</v>
      </c>
      <c r="AM11" s="59" t="e">
        <f>NA()</f>
        <v>#N/A</v>
      </c>
      <c r="AN11" s="59" t="e">
        <f>NA()</f>
        <v>#N/A</v>
      </c>
      <c r="AO11" s="59" t="e">
        <f>NA()</f>
        <v>#N/A</v>
      </c>
      <c r="AP11" s="59" t="e">
        <f>NA()</f>
        <v>#N/A</v>
      </c>
      <c r="AQ11" s="59" t="e">
        <f>NA()</f>
        <v>#N/A</v>
      </c>
      <c r="AR11" s="59" t="e">
        <f>NA()</f>
        <v>#N/A</v>
      </c>
      <c r="AS11" s="59" t="e">
        <f>NA()</f>
        <v>#N/A</v>
      </c>
      <c r="AT11" s="58" t="str">
        <f t="shared" si="3"/>
        <v>Lunar Fly-by</v>
      </c>
      <c r="AU11" s="59"/>
      <c r="AV11" s="59"/>
      <c r="AW11" s="59">
        <v>1</v>
      </c>
      <c r="AX11" s="59">
        <v>1</v>
      </c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</row>
    <row r="12" spans="1:66" ht="12" customHeight="1" x14ac:dyDescent="0.15">
      <c r="A12" s="12"/>
      <c r="B12" s="84"/>
      <c r="C12" s="68"/>
      <c r="D12" s="86"/>
      <c r="E12" s="68"/>
      <c r="F12" s="89"/>
      <c r="G12" s="91"/>
      <c r="H12" s="68"/>
      <c r="I12" s="68"/>
      <c r="J12" s="70"/>
      <c r="K12" s="44">
        <v>3</v>
      </c>
      <c r="L12" s="1"/>
      <c r="M12" s="44" t="str">
        <f>_xlfn.XLOOKUP(L12, $V$5:$V$9, $W$5:$W$9, "", 0)</f>
        <v/>
      </c>
      <c r="N12" s="44" t="str">
        <f>IF(L12="Ion Thruster", 5 * G12, _xlfn.XLOOKUP(L12, $V$5:$V$9, $X$5:$X$9, "", 0))</f>
        <v/>
      </c>
      <c r="O12" s="2"/>
      <c r="P12" s="44" t="str">
        <f t="shared" si="4"/>
        <v/>
      </c>
      <c r="Q12" s="44" t="str">
        <f t="shared" si="5"/>
        <v/>
      </c>
      <c r="R12" s="76" t="s">
        <v>49</v>
      </c>
      <c r="S12" s="78" t="str">
        <f>IF(B10="", "", I10*P14)</f>
        <v/>
      </c>
      <c r="T12" s="64"/>
      <c r="U12" s="23"/>
      <c r="Y12" s="113"/>
      <c r="Z12" s="56" t="s">
        <v>28</v>
      </c>
      <c r="AA12" s="59" t="e">
        <f>NA()</f>
        <v>#N/A</v>
      </c>
      <c r="AB12" s="59" t="e">
        <f>NA()</f>
        <v>#N/A</v>
      </c>
      <c r="AC12" s="59" t="e">
        <f>NA()</f>
        <v>#N/A</v>
      </c>
      <c r="AD12" s="59">
        <v>2</v>
      </c>
      <c r="AE12" s="59" t="e">
        <f>NA()</f>
        <v>#N/A</v>
      </c>
      <c r="AF12" s="59" t="e">
        <f>NA()</f>
        <v>#N/A</v>
      </c>
      <c r="AG12" s="59" t="e">
        <f>NA()</f>
        <v>#N/A</v>
      </c>
      <c r="AH12" s="59" t="e">
        <f>NA()</f>
        <v>#N/A</v>
      </c>
      <c r="AI12" s="59" t="e">
        <f>NA()</f>
        <v>#N/A</v>
      </c>
      <c r="AJ12" s="59" t="e">
        <f>NA()</f>
        <v>#N/A</v>
      </c>
      <c r="AK12" s="59" t="e">
        <f>NA()</f>
        <v>#N/A</v>
      </c>
      <c r="AL12" s="59" t="e">
        <f>NA()</f>
        <v>#N/A</v>
      </c>
      <c r="AM12" s="59" t="e">
        <f>NA()</f>
        <v>#N/A</v>
      </c>
      <c r="AN12" s="59" t="e">
        <f>NA()</f>
        <v>#N/A</v>
      </c>
      <c r="AO12" s="59" t="e">
        <f>NA()</f>
        <v>#N/A</v>
      </c>
      <c r="AP12" s="59" t="e">
        <f>NA()</f>
        <v>#N/A</v>
      </c>
      <c r="AQ12" s="59" t="e">
        <f>NA()</f>
        <v>#N/A</v>
      </c>
      <c r="AR12" s="59" t="e">
        <f>NA()</f>
        <v>#N/A</v>
      </c>
      <c r="AS12" s="59" t="e">
        <f>NA()</f>
        <v>#N/A</v>
      </c>
      <c r="AT12" s="58" t="str">
        <f t="shared" si="3"/>
        <v>Moon</v>
      </c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</row>
    <row r="13" spans="1:66" ht="12" customHeight="1" x14ac:dyDescent="0.15">
      <c r="A13" s="12"/>
      <c r="B13" s="84"/>
      <c r="C13" s="68"/>
      <c r="D13" s="86"/>
      <c r="E13" s="68"/>
      <c r="F13" s="89"/>
      <c r="G13" s="91"/>
      <c r="H13" s="68"/>
      <c r="I13" s="68"/>
      <c r="J13" s="70"/>
      <c r="K13" s="44">
        <v>4</v>
      </c>
      <c r="L13" s="1"/>
      <c r="M13" s="44" t="str">
        <f>_xlfn.XLOOKUP(L13, $V$5:$V$9, $W$5:$W$9, "", 0)</f>
        <v/>
      </c>
      <c r="N13" s="44" t="str">
        <f>IF(L13="Ion Thruster", 5 * G13, _xlfn.XLOOKUP(L13, $V$5:$V$9, $X$5:$X$9, "", 0))</f>
        <v/>
      </c>
      <c r="O13" s="2"/>
      <c r="P13" s="44" t="str">
        <f t="shared" si="4"/>
        <v/>
      </c>
      <c r="Q13" s="44" t="str">
        <f t="shared" si="5"/>
        <v/>
      </c>
      <c r="R13" s="77"/>
      <c r="S13" s="79"/>
      <c r="T13" s="62"/>
      <c r="U13" s="23"/>
      <c r="Y13" s="113"/>
      <c r="Z13" s="56" t="s">
        <v>25</v>
      </c>
      <c r="AA13" s="59" t="e">
        <f>NA()</f>
        <v>#N/A</v>
      </c>
      <c r="AB13" s="59" t="e">
        <f>NA()</f>
        <v>#N/A</v>
      </c>
      <c r="AC13" s="59">
        <v>3</v>
      </c>
      <c r="AD13" s="59" t="e">
        <f>NA()</f>
        <v>#N/A</v>
      </c>
      <c r="AE13" s="59" t="e">
        <f>NA()</f>
        <v>#N/A</v>
      </c>
      <c r="AF13" s="59" t="e">
        <f>NA()</f>
        <v>#N/A</v>
      </c>
      <c r="AG13" s="59" t="e">
        <f>NA()</f>
        <v>#N/A</v>
      </c>
      <c r="AH13" s="59" t="e">
        <f>NA()</f>
        <v>#N/A</v>
      </c>
      <c r="AI13" s="59">
        <v>4</v>
      </c>
      <c r="AJ13" s="59" t="e">
        <f>NA()</f>
        <v>#N/A</v>
      </c>
      <c r="AK13" s="59" t="e">
        <f>NA()</f>
        <v>#N/A</v>
      </c>
      <c r="AL13" s="59" t="e">
        <f>NA()</f>
        <v>#N/A</v>
      </c>
      <c r="AM13" s="59">
        <v>5</v>
      </c>
      <c r="AN13" s="59" t="e">
        <f>NA()</f>
        <v>#N/A</v>
      </c>
      <c r="AO13" s="59" t="e">
        <f>NA()</f>
        <v>#N/A</v>
      </c>
      <c r="AP13" s="59">
        <v>3</v>
      </c>
      <c r="AQ13" s="59">
        <v>2</v>
      </c>
      <c r="AR13" s="59" t="e">
        <f>NA()</f>
        <v>#N/A</v>
      </c>
      <c r="AS13" s="59">
        <v>5</v>
      </c>
      <c r="AT13" s="58" t="str">
        <f t="shared" si="3"/>
        <v>Inner P. Transfer</v>
      </c>
      <c r="AU13" s="59"/>
      <c r="AV13" s="59"/>
      <c r="AW13" s="59">
        <v>1</v>
      </c>
      <c r="AX13" s="59"/>
      <c r="AY13" s="59"/>
      <c r="AZ13" s="59"/>
      <c r="BA13" s="59"/>
      <c r="BB13" s="59"/>
      <c r="BC13" s="59">
        <v>2</v>
      </c>
      <c r="BD13" s="59"/>
      <c r="BE13" s="59"/>
      <c r="BF13" s="59"/>
      <c r="BG13" s="59">
        <v>1</v>
      </c>
      <c r="BH13" s="59"/>
      <c r="BI13" s="59"/>
      <c r="BJ13" s="59">
        <v>1</v>
      </c>
      <c r="BK13" s="59">
        <v>1</v>
      </c>
      <c r="BL13" s="59"/>
      <c r="BM13" s="59">
        <v>1</v>
      </c>
    </row>
    <row r="14" spans="1:66" ht="12" customHeight="1" x14ac:dyDescent="0.15">
      <c r="A14" s="12"/>
      <c r="B14" s="102"/>
      <c r="C14" s="94"/>
      <c r="D14" s="104"/>
      <c r="E14" s="94"/>
      <c r="F14" s="89"/>
      <c r="G14" s="106"/>
      <c r="H14" s="94"/>
      <c r="I14" s="94"/>
      <c r="J14" s="88"/>
      <c r="K14" s="98"/>
      <c r="L14" s="99"/>
      <c r="M14" s="99"/>
      <c r="N14" s="100"/>
      <c r="O14" s="46" t="s">
        <v>48</v>
      </c>
      <c r="P14" s="47" t="str">
        <f>IF(J10="","",J10+SUM(P10:P13))</f>
        <v/>
      </c>
      <c r="Q14" s="47" t="str">
        <f>IF(B10="", "", SUM(Q10:Q13))</f>
        <v/>
      </c>
      <c r="R14" s="48" t="s">
        <v>41</v>
      </c>
      <c r="S14" s="49" t="str">
        <f>IF($B10="","",IF(Q14 &gt;= S12, "Y", "N"))</f>
        <v/>
      </c>
      <c r="T14" s="122"/>
      <c r="U14" s="23"/>
      <c r="Y14" s="113"/>
      <c r="Z14" s="56" t="s">
        <v>26</v>
      </c>
      <c r="AA14" s="59" t="e">
        <f>NA()</f>
        <v>#N/A</v>
      </c>
      <c r="AB14" s="59" t="e">
        <f>NA()</f>
        <v>#N/A</v>
      </c>
      <c r="AC14" s="59" t="e">
        <f>NA()</f>
        <v>#N/A</v>
      </c>
      <c r="AD14" s="59" t="e">
        <f>NA()</f>
        <v>#N/A</v>
      </c>
      <c r="AE14" s="59" t="e">
        <f>NA()</f>
        <v>#N/A</v>
      </c>
      <c r="AF14" s="59" t="e">
        <f>NA()</f>
        <v>#N/A</v>
      </c>
      <c r="AG14" s="59" t="e">
        <f>NA()</f>
        <v>#N/A</v>
      </c>
      <c r="AH14" s="59" t="e">
        <f>NA()</f>
        <v>#N/A</v>
      </c>
      <c r="AI14" s="59" t="e">
        <f>NA()</f>
        <v>#N/A</v>
      </c>
      <c r="AJ14" s="59" t="e">
        <f>NA()</f>
        <v>#N/A</v>
      </c>
      <c r="AK14" s="59" t="e">
        <f>NA()</f>
        <v>#N/A</v>
      </c>
      <c r="AL14" s="59" t="e">
        <f>NA()</f>
        <v>#N/A</v>
      </c>
      <c r="AM14" s="59" t="e">
        <f>NA()</f>
        <v>#N/A</v>
      </c>
      <c r="AN14" s="59" t="e">
        <f>NA()</f>
        <v>#N/A</v>
      </c>
      <c r="AO14" s="59" t="e">
        <f>NA()</f>
        <v>#N/A</v>
      </c>
      <c r="AP14" s="59" t="e">
        <f>NA()</f>
        <v>#N/A</v>
      </c>
      <c r="AQ14" s="59" t="e">
        <f>NA()</f>
        <v>#N/A</v>
      </c>
      <c r="AR14" s="59" t="e">
        <f>NA()</f>
        <v>#N/A</v>
      </c>
      <c r="AS14" s="59" t="e">
        <f>NA()</f>
        <v>#N/A</v>
      </c>
      <c r="AT14" s="58" t="str">
        <f t="shared" si="3"/>
        <v>Outer P. Transfer</v>
      </c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</row>
    <row r="15" spans="1:66" ht="12" customHeight="1" x14ac:dyDescent="0.15">
      <c r="A15" s="12"/>
      <c r="B15" s="83"/>
      <c r="C15" s="68" t="str">
        <f>IF(B15="", "", "to")</f>
        <v/>
      </c>
      <c r="D15" s="103"/>
      <c r="E15" s="93" t="str" cm="1">
        <f t="array" ref="E15">IF(B15="", "", _xlfn.XLOOKUP(B15, $Z$7:$Z$25, _xlfn.XLOOKUP(D15, $AU$6:$BM$6, $AU$7:$BM$25, ""), ""))</f>
        <v/>
      </c>
      <c r="F15" s="89"/>
      <c r="G15" s="91" t="str">
        <f>IF(B15="","",ROUNDUP(E15*F15,0))</f>
        <v/>
      </c>
      <c r="H15" s="68" t="str" cm="1">
        <f t="array" ref="H15">IF(B15="", "", _xlfn.XLOOKUP(B15, $Z$7:$Z$25, _xlfn.XLOOKUP(D15, $AA$6:$AS$6, $AA$7:$AS$25, ""), ""))</f>
        <v/>
      </c>
      <c r="I15" s="68" t="str">
        <f>IF(AND(F15&lt;1, F15&gt;0), ROUNDUP(H15/F15, 0), H15)</f>
        <v/>
      </c>
      <c r="J15" s="70"/>
      <c r="K15" s="44">
        <v>1</v>
      </c>
      <c r="L15" s="1"/>
      <c r="M15" s="44" t="str">
        <f>_xlfn.XLOOKUP(L15, $V$5:$V$9, $W$5:$W$9, "", 0)</f>
        <v/>
      </c>
      <c r="N15" s="44" t="str">
        <f>IF(L15="Ion Thruster", 5 * G15, _xlfn.XLOOKUP(L15, $V$5:$V$9, $X$5:$X$9, "", 0))</f>
        <v/>
      </c>
      <c r="O15" s="2"/>
      <c r="P15" s="44" t="str">
        <f>IF(M15="", "", M15*O15)</f>
        <v/>
      </c>
      <c r="Q15" s="44" t="str">
        <f>IF(N15="", "", N15*O15)</f>
        <v/>
      </c>
      <c r="R15" s="72"/>
      <c r="S15" s="73"/>
      <c r="T15" s="63"/>
      <c r="U15" s="23"/>
      <c r="Y15" s="113"/>
      <c r="Z15" s="56" t="s">
        <v>27</v>
      </c>
      <c r="AA15" s="59" t="e">
        <f>NA()</f>
        <v>#N/A</v>
      </c>
      <c r="AB15" s="59" t="e">
        <f>NA()</f>
        <v>#N/A</v>
      </c>
      <c r="AC15" s="59">
        <v>5</v>
      </c>
      <c r="AD15" s="59" t="e">
        <f>NA()</f>
        <v>#N/A</v>
      </c>
      <c r="AE15" s="59" t="e">
        <f>NA()</f>
        <v>#N/A</v>
      </c>
      <c r="AF15" s="59" t="e">
        <f>NA()</f>
        <v>#N/A</v>
      </c>
      <c r="AG15" s="59">
        <v>4</v>
      </c>
      <c r="AH15" s="59">
        <v>5</v>
      </c>
      <c r="AI15" s="59" t="e">
        <f>NA()</f>
        <v>#N/A</v>
      </c>
      <c r="AJ15" s="59" t="e">
        <f>NA()</f>
        <v>#N/A</v>
      </c>
      <c r="AK15" s="59">
        <v>0</v>
      </c>
      <c r="AL15" s="59">
        <v>1</v>
      </c>
      <c r="AM15" s="59" t="e">
        <f>NA()</f>
        <v>#N/A</v>
      </c>
      <c r="AN15" s="59" t="e">
        <f>NA()</f>
        <v>#N/A</v>
      </c>
      <c r="AO15" s="59" t="e">
        <f>NA()</f>
        <v>#N/A</v>
      </c>
      <c r="AP15" s="59" t="e">
        <f>NA()</f>
        <v>#N/A</v>
      </c>
      <c r="AQ15" s="59" t="e">
        <f>NA()</f>
        <v>#N/A</v>
      </c>
      <c r="AR15" s="59" t="e">
        <f>NA()</f>
        <v>#N/A</v>
      </c>
      <c r="AS15" s="59" t="e">
        <f>NA()</f>
        <v>#N/A</v>
      </c>
      <c r="AT15" s="58" t="str">
        <f t="shared" si="3"/>
        <v>Mars Orbit</v>
      </c>
      <c r="AU15" s="59"/>
      <c r="AV15" s="59"/>
      <c r="AW15" s="59">
        <v>3</v>
      </c>
      <c r="AX15" s="59"/>
      <c r="AY15" s="59"/>
      <c r="AZ15" s="59"/>
      <c r="BA15" s="59">
        <v>2</v>
      </c>
      <c r="BB15" s="59">
        <v>1</v>
      </c>
      <c r="BC15" s="59"/>
      <c r="BD15" s="59"/>
      <c r="BE15" s="59"/>
      <c r="BF15" s="59">
        <v>1</v>
      </c>
      <c r="BG15" s="59"/>
      <c r="BH15" s="59"/>
      <c r="BI15" s="59"/>
      <c r="BJ15" s="59"/>
      <c r="BK15" s="59"/>
      <c r="BL15" s="59"/>
      <c r="BM15" s="59"/>
    </row>
    <row r="16" spans="1:66" ht="12" customHeight="1" x14ac:dyDescent="0.15">
      <c r="A16" s="12"/>
      <c r="B16" s="84"/>
      <c r="C16" s="68"/>
      <c r="D16" s="86"/>
      <c r="E16" s="68"/>
      <c r="F16" s="89"/>
      <c r="G16" s="91"/>
      <c r="H16" s="68"/>
      <c r="I16" s="68"/>
      <c r="J16" s="70"/>
      <c r="K16" s="44">
        <v>2</v>
      </c>
      <c r="L16" s="1"/>
      <c r="M16" s="44" t="str">
        <f>_xlfn.XLOOKUP(L16, $V$5:$V$9, $W$5:$W$9, "", 0)</f>
        <v/>
      </c>
      <c r="N16" s="44" t="str">
        <f>IF(L16="Ion Thruster", 5 * G16, _xlfn.XLOOKUP(L16, $V$5:$V$9, $X$5:$X$9, "", 0))</f>
        <v/>
      </c>
      <c r="O16" s="2"/>
      <c r="P16" s="44" t="str">
        <f t="shared" ref="P16:P18" si="6">IF(M16="", "", M16*O16)</f>
        <v/>
      </c>
      <c r="Q16" s="44" t="str">
        <f t="shared" ref="Q16:Q18" si="7">IF(N16="", "", N16*O16)</f>
        <v/>
      </c>
      <c r="R16" s="74"/>
      <c r="S16" s="75"/>
      <c r="T16" s="62"/>
      <c r="U16" s="23"/>
      <c r="Y16" s="113"/>
      <c r="Z16" s="56" t="s">
        <v>29</v>
      </c>
      <c r="AA16" s="59" t="e">
        <f>NA()</f>
        <v>#N/A</v>
      </c>
      <c r="AB16" s="59" t="e">
        <f>NA()</f>
        <v>#N/A</v>
      </c>
      <c r="AC16" s="59" t="e">
        <f>NA()</f>
        <v>#N/A</v>
      </c>
      <c r="AD16" s="59" t="e">
        <f>NA()</f>
        <v>#N/A</v>
      </c>
      <c r="AE16" s="59" t="e">
        <f>NA()</f>
        <v>#N/A</v>
      </c>
      <c r="AF16" s="59" t="e">
        <f>NA()</f>
        <v>#N/A</v>
      </c>
      <c r="AG16" s="59" t="e">
        <f>NA()</f>
        <v>#N/A</v>
      </c>
      <c r="AH16" s="59" t="e">
        <f>NA()</f>
        <v>#N/A</v>
      </c>
      <c r="AI16" s="59">
        <v>3</v>
      </c>
      <c r="AJ16" s="59" t="e">
        <f>NA()</f>
        <v>#N/A</v>
      </c>
      <c r="AK16" s="59">
        <v>3</v>
      </c>
      <c r="AL16" s="59" t="e">
        <f>NA()</f>
        <v>#N/A</v>
      </c>
      <c r="AM16" s="59" t="e">
        <f>NA()</f>
        <v>#N/A</v>
      </c>
      <c r="AN16" s="59" t="e">
        <f>NA()</f>
        <v>#N/A</v>
      </c>
      <c r="AO16" s="59" t="e">
        <f>NA()</f>
        <v>#N/A</v>
      </c>
      <c r="AP16" s="59" t="e">
        <f>NA()</f>
        <v>#N/A</v>
      </c>
      <c r="AQ16" s="59" t="e">
        <f>NA()</f>
        <v>#N/A</v>
      </c>
      <c r="AR16" s="59" t="e">
        <f>NA()</f>
        <v>#N/A</v>
      </c>
      <c r="AS16" s="59" t="e">
        <f>NA()</f>
        <v>#N/A</v>
      </c>
      <c r="AT16" s="58" t="str">
        <f t="shared" si="3"/>
        <v>Mars Fly-by</v>
      </c>
      <c r="AU16" s="59"/>
      <c r="AV16" s="59"/>
      <c r="AW16" s="59"/>
      <c r="AX16" s="59"/>
      <c r="AY16" s="59"/>
      <c r="AZ16" s="59"/>
      <c r="BA16" s="59"/>
      <c r="BB16" s="59"/>
      <c r="BC16" s="59">
        <v>1</v>
      </c>
      <c r="BD16" s="59"/>
      <c r="BE16" s="59"/>
      <c r="BF16" s="59"/>
      <c r="BG16" s="59"/>
      <c r="BH16" s="59"/>
      <c r="BI16" s="59"/>
      <c r="BJ16" s="59"/>
      <c r="BK16" s="59"/>
      <c r="BL16" s="59"/>
      <c r="BM16" s="59"/>
    </row>
    <row r="17" spans="1:65" ht="12" customHeight="1" x14ac:dyDescent="0.15">
      <c r="A17" s="12"/>
      <c r="B17" s="84"/>
      <c r="C17" s="68"/>
      <c r="D17" s="86"/>
      <c r="E17" s="68"/>
      <c r="F17" s="89"/>
      <c r="G17" s="91"/>
      <c r="H17" s="68"/>
      <c r="I17" s="68"/>
      <c r="J17" s="70"/>
      <c r="K17" s="44">
        <v>3</v>
      </c>
      <c r="L17" s="1"/>
      <c r="M17" s="44" t="str">
        <f>_xlfn.XLOOKUP(L17, $V$5:$V$9, $W$5:$W$9, "", 0)</f>
        <v/>
      </c>
      <c r="N17" s="44" t="str">
        <f>IF(L17="Ion Thruster", 5 * G17, _xlfn.XLOOKUP(L17, $V$5:$V$9, $X$5:$X$9, "", 0))</f>
        <v/>
      </c>
      <c r="O17" s="2"/>
      <c r="P17" s="44" t="str">
        <f t="shared" si="6"/>
        <v/>
      </c>
      <c r="Q17" s="44" t="str">
        <f t="shared" si="7"/>
        <v/>
      </c>
      <c r="R17" s="76" t="s">
        <v>49</v>
      </c>
      <c r="S17" s="78" t="str">
        <f>IF(B15="", "", I15*P19)</f>
        <v/>
      </c>
      <c r="T17" s="64"/>
      <c r="U17" s="23"/>
      <c r="Y17" s="113"/>
      <c r="Z17" s="56" t="s">
        <v>35</v>
      </c>
      <c r="AA17" s="59" t="e">
        <f>NA()</f>
        <v>#N/A</v>
      </c>
      <c r="AB17" s="59" t="e">
        <f>NA()</f>
        <v>#N/A</v>
      </c>
      <c r="AC17" s="59" t="e">
        <f>NA()</f>
        <v>#N/A</v>
      </c>
      <c r="AD17" s="59" t="e">
        <f>NA()</f>
        <v>#N/A</v>
      </c>
      <c r="AE17" s="59" t="e">
        <f>NA()</f>
        <v>#N/A</v>
      </c>
      <c r="AF17" s="59" t="e">
        <f>NA()</f>
        <v>#N/A</v>
      </c>
      <c r="AG17" s="59" t="e">
        <f>NA()</f>
        <v>#N/A</v>
      </c>
      <c r="AH17" s="59" t="e">
        <f>NA()</f>
        <v>#N/A</v>
      </c>
      <c r="AI17" s="59">
        <v>3</v>
      </c>
      <c r="AJ17" s="59" t="e">
        <f>NA()</f>
        <v>#N/A</v>
      </c>
      <c r="AK17" s="59" t="e">
        <f>NA()</f>
        <v>#N/A</v>
      </c>
      <c r="AL17" s="59" t="e">
        <f>NA()</f>
        <v>#N/A</v>
      </c>
      <c r="AM17" s="59" t="e">
        <f>NA()</f>
        <v>#N/A</v>
      </c>
      <c r="AN17" s="59" t="e">
        <f>NA()</f>
        <v>#N/A</v>
      </c>
      <c r="AO17" s="59" t="e">
        <f>NA()</f>
        <v>#N/A</v>
      </c>
      <c r="AP17" s="59" t="e">
        <f>NA()</f>
        <v>#N/A</v>
      </c>
      <c r="AQ17" s="59" t="e">
        <f>NA()</f>
        <v>#N/A</v>
      </c>
      <c r="AR17" s="59" t="e">
        <f>NA()</f>
        <v>#N/A</v>
      </c>
      <c r="AS17" s="59" t="e">
        <f>NA()</f>
        <v>#N/A</v>
      </c>
      <c r="AT17" s="58" t="str">
        <f t="shared" si="3"/>
        <v>Mars</v>
      </c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</row>
    <row r="18" spans="1:65" ht="12" customHeight="1" x14ac:dyDescent="0.15">
      <c r="A18" s="12"/>
      <c r="B18" s="84"/>
      <c r="C18" s="68"/>
      <c r="D18" s="86"/>
      <c r="E18" s="68"/>
      <c r="F18" s="89"/>
      <c r="G18" s="91"/>
      <c r="H18" s="68"/>
      <c r="I18" s="68"/>
      <c r="J18" s="70"/>
      <c r="K18" s="44">
        <v>4</v>
      </c>
      <c r="L18" s="1"/>
      <c r="M18" s="44" t="str">
        <f>_xlfn.XLOOKUP(L18, $V$5:$V$9, $W$5:$W$9, "", 0)</f>
        <v/>
      </c>
      <c r="N18" s="44" t="str">
        <f>IF(L18="Ion Thruster", 5 * G18, _xlfn.XLOOKUP(L18, $V$5:$V$9, $X$5:$X$9, "", 0))</f>
        <v/>
      </c>
      <c r="O18" s="2"/>
      <c r="P18" s="44" t="str">
        <f t="shared" si="6"/>
        <v/>
      </c>
      <c r="Q18" s="44" t="str">
        <f t="shared" si="7"/>
        <v/>
      </c>
      <c r="R18" s="77"/>
      <c r="S18" s="79"/>
      <c r="T18" s="62"/>
      <c r="U18" s="23"/>
      <c r="Y18" s="113"/>
      <c r="Z18" s="56" t="s">
        <v>36</v>
      </c>
      <c r="AA18" s="59" t="e">
        <f>NA()</f>
        <v>#N/A</v>
      </c>
      <c r="AB18" s="59" t="e">
        <f>NA()</f>
        <v>#N/A</v>
      </c>
      <c r="AC18" s="59" t="e">
        <f>NA()</f>
        <v>#N/A</v>
      </c>
      <c r="AD18" s="59" t="e">
        <f>NA()</f>
        <v>#N/A</v>
      </c>
      <c r="AE18" s="59" t="e">
        <f>NA()</f>
        <v>#N/A</v>
      </c>
      <c r="AF18" s="59" t="e">
        <f>NA()</f>
        <v>#N/A</v>
      </c>
      <c r="AG18" s="59" t="e">
        <f>NA()</f>
        <v>#N/A</v>
      </c>
      <c r="AH18" s="59" t="e">
        <f>NA()</f>
        <v>#N/A</v>
      </c>
      <c r="AI18" s="59">
        <v>1</v>
      </c>
      <c r="AJ18" s="59" t="e">
        <f>NA()</f>
        <v>#N/A</v>
      </c>
      <c r="AK18" s="59" t="e">
        <f>NA()</f>
        <v>#N/A</v>
      </c>
      <c r="AL18" s="59" t="e">
        <f>NA()</f>
        <v>#N/A</v>
      </c>
      <c r="AM18" s="59" t="e">
        <f>NA()</f>
        <v>#N/A</v>
      </c>
      <c r="AN18" s="59" t="e">
        <f>NA()</f>
        <v>#N/A</v>
      </c>
      <c r="AO18" s="59" t="e">
        <f>NA()</f>
        <v>#N/A</v>
      </c>
      <c r="AP18" s="59" t="e">
        <f>NA()</f>
        <v>#N/A</v>
      </c>
      <c r="AQ18" s="59" t="e">
        <f>NA()</f>
        <v>#N/A</v>
      </c>
      <c r="AR18" s="59" t="e">
        <f>NA()</f>
        <v>#N/A</v>
      </c>
      <c r="AS18" s="59" t="e">
        <f>NA()</f>
        <v>#N/A</v>
      </c>
      <c r="AT18" s="58" t="str">
        <f t="shared" si="3"/>
        <v>Phobos</v>
      </c>
      <c r="AU18" s="59"/>
      <c r="AV18" s="59"/>
      <c r="AW18" s="59"/>
      <c r="AX18" s="59"/>
      <c r="AY18" s="59"/>
      <c r="AZ18" s="59"/>
      <c r="BA18" s="59"/>
      <c r="BB18" s="59"/>
      <c r="BC18" s="59">
        <v>1</v>
      </c>
      <c r="BD18" s="59"/>
      <c r="BE18" s="59"/>
      <c r="BF18" s="59"/>
      <c r="BG18" s="59"/>
      <c r="BH18" s="59"/>
      <c r="BI18" s="59"/>
      <c r="BJ18" s="59"/>
      <c r="BK18" s="59"/>
      <c r="BL18" s="59"/>
      <c r="BM18" s="59"/>
    </row>
    <row r="19" spans="1:65" ht="12" customHeight="1" x14ac:dyDescent="0.15">
      <c r="A19" s="12"/>
      <c r="B19" s="84"/>
      <c r="C19" s="94"/>
      <c r="D19" s="104"/>
      <c r="E19" s="94"/>
      <c r="F19" s="89"/>
      <c r="G19" s="106"/>
      <c r="H19" s="94"/>
      <c r="I19" s="94"/>
      <c r="J19" s="88"/>
      <c r="K19" s="98"/>
      <c r="L19" s="99"/>
      <c r="M19" s="99"/>
      <c r="N19" s="100"/>
      <c r="O19" s="46" t="s">
        <v>48</v>
      </c>
      <c r="P19" s="47" t="str">
        <f>IF(J15="","",J15+SUM(P15:P18))</f>
        <v/>
      </c>
      <c r="Q19" s="47" t="str">
        <f>IF(B15="", "", SUM(Q15:Q18))</f>
        <v/>
      </c>
      <c r="R19" s="48" t="s">
        <v>41</v>
      </c>
      <c r="S19" s="49" t="str">
        <f>IF($B15="","",IF(Q19 &gt;= S17, "Y", "N"))</f>
        <v/>
      </c>
      <c r="T19" s="122"/>
      <c r="U19" s="23"/>
      <c r="Y19" s="113"/>
      <c r="Z19" s="56" t="s">
        <v>31</v>
      </c>
      <c r="AA19" s="59" t="e">
        <f>NA()</f>
        <v>#N/A</v>
      </c>
      <c r="AB19" s="59" t="e">
        <f>NA()</f>
        <v>#N/A</v>
      </c>
      <c r="AC19" s="59" t="e">
        <f>NA()</f>
        <v>#N/A</v>
      </c>
      <c r="AD19" s="59" t="e">
        <f>NA()</f>
        <v>#N/A</v>
      </c>
      <c r="AE19" s="59" t="e">
        <f>NA()</f>
        <v>#N/A</v>
      </c>
      <c r="AF19" s="59" t="e">
        <f>NA()</f>
        <v>#N/A</v>
      </c>
      <c r="AG19" s="59" t="e">
        <f>NA()</f>
        <v>#N/A</v>
      </c>
      <c r="AH19" s="59" t="e">
        <f>NA()</f>
        <v>#N/A</v>
      </c>
      <c r="AI19" s="59" t="e">
        <f>NA()</f>
        <v>#N/A</v>
      </c>
      <c r="AJ19" s="59" t="e">
        <f>NA()</f>
        <v>#N/A</v>
      </c>
      <c r="AK19" s="59" t="e">
        <f>NA()</f>
        <v>#N/A</v>
      </c>
      <c r="AL19" s="59" t="e">
        <f>NA()</f>
        <v>#N/A</v>
      </c>
      <c r="AM19" s="59" t="e">
        <f>NA()</f>
        <v>#N/A</v>
      </c>
      <c r="AN19" s="59">
        <v>2</v>
      </c>
      <c r="AO19" s="59">
        <v>4</v>
      </c>
      <c r="AP19" s="59" t="e">
        <f>NA()</f>
        <v>#N/A</v>
      </c>
      <c r="AQ19" s="59" t="e">
        <f>NA()</f>
        <v>#N/A</v>
      </c>
      <c r="AR19" s="59" t="e">
        <f>NA()</f>
        <v>#N/A</v>
      </c>
      <c r="AS19" s="59" t="e">
        <f>NA()</f>
        <v>#N/A</v>
      </c>
      <c r="AT19" s="58" t="str">
        <f t="shared" si="3"/>
        <v>Mercury Fly-by</v>
      </c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>
        <v>1</v>
      </c>
      <c r="BI19" s="59"/>
      <c r="BJ19" s="59"/>
      <c r="BK19" s="59"/>
      <c r="BL19" s="59"/>
      <c r="BM19" s="59"/>
    </row>
    <row r="20" spans="1:65" ht="12" customHeight="1" x14ac:dyDescent="0.15">
      <c r="A20" s="12"/>
      <c r="B20" s="101"/>
      <c r="C20" s="68" t="str">
        <f t="shared" ref="C20" si="8">IF(B20="", "", "to")</f>
        <v/>
      </c>
      <c r="D20" s="86"/>
      <c r="E20" s="93" t="str" cm="1">
        <f t="array" ref="E20">IF(B20="", "", _xlfn.XLOOKUP(B20, $Z$7:$Z$25, _xlfn.XLOOKUP(D20, $AU$6:$BM$6, $AU$7:$BM$25, ""), ""))</f>
        <v/>
      </c>
      <c r="F20" s="89"/>
      <c r="G20" s="91" t="str">
        <f t="shared" ref="G20" si="9">IF(B20="","",ROUNDUP(E20*F20,0))</f>
        <v/>
      </c>
      <c r="H20" s="68" t="str" cm="1">
        <f t="array" ref="H20">IF(B20="", "", _xlfn.XLOOKUP(B20, $Z$7:$Z$25, _xlfn.XLOOKUP(D20, $AA$6:$AS$6, $AA$7:$AS$25, ""), ""))</f>
        <v/>
      </c>
      <c r="I20" s="68" t="str">
        <f t="shared" ref="I20" si="10">IF(AND(F20&lt;1, F20&gt;0), ROUNDUP(H20/F20, 0), H20)</f>
        <v/>
      </c>
      <c r="J20" s="70"/>
      <c r="K20" s="44">
        <v>1</v>
      </c>
      <c r="L20" s="1"/>
      <c r="M20" s="44" t="str">
        <f>_xlfn.XLOOKUP(L20, $V$5:$V$9, $W$5:$W$9, "", 0)</f>
        <v/>
      </c>
      <c r="N20" s="44" t="str">
        <f>IF(L20="Ion Thruster", 5 * G20, _xlfn.XLOOKUP(L20, $V$5:$V$9, $X$5:$X$9, "", 0))</f>
        <v/>
      </c>
      <c r="O20" s="2"/>
      <c r="P20" s="44" t="str">
        <f t="shared" ref="P20:P23" si="11">IF(M20="", "", M20*O20)</f>
        <v/>
      </c>
      <c r="Q20" s="44" t="str">
        <f t="shared" ref="Q20:Q23" si="12">IF(N20="", "", N20*O20)</f>
        <v/>
      </c>
      <c r="R20" s="72"/>
      <c r="S20" s="73"/>
      <c r="T20" s="63"/>
      <c r="U20" s="23"/>
      <c r="Y20" s="113"/>
      <c r="Z20" s="56" t="s">
        <v>37</v>
      </c>
      <c r="AA20" s="59" t="e">
        <f>NA()</f>
        <v>#N/A</v>
      </c>
      <c r="AB20" s="59" t="e">
        <f>NA()</f>
        <v>#N/A</v>
      </c>
      <c r="AC20" s="59" t="e">
        <f>NA()</f>
        <v>#N/A</v>
      </c>
      <c r="AD20" s="59" t="e">
        <f>NA()</f>
        <v>#N/A</v>
      </c>
      <c r="AE20" s="59" t="e">
        <f>NA()</f>
        <v>#N/A</v>
      </c>
      <c r="AF20" s="59" t="e">
        <f>NA()</f>
        <v>#N/A</v>
      </c>
      <c r="AG20" s="59">
        <v>7</v>
      </c>
      <c r="AH20" s="59" t="e">
        <f>NA()</f>
        <v>#N/A</v>
      </c>
      <c r="AI20" s="59" t="e">
        <f>NA()</f>
        <v>#N/A</v>
      </c>
      <c r="AJ20" s="59" t="e">
        <f>NA()</f>
        <v>#N/A</v>
      </c>
      <c r="AK20" s="59" t="e">
        <f>NA()</f>
        <v>#N/A</v>
      </c>
      <c r="AL20" s="59" t="e">
        <f>NA()</f>
        <v>#N/A</v>
      </c>
      <c r="AM20" s="59" t="e">
        <f>NA()</f>
        <v>#N/A</v>
      </c>
      <c r="AN20" s="59" t="e">
        <f>NA()</f>
        <v>#N/A</v>
      </c>
      <c r="AO20" s="59">
        <v>2</v>
      </c>
      <c r="AP20" s="59" t="e">
        <f>NA()</f>
        <v>#N/A</v>
      </c>
      <c r="AQ20" s="59" t="e">
        <f>NA()</f>
        <v>#N/A</v>
      </c>
      <c r="AR20" s="59" t="e">
        <f>NA()</f>
        <v>#N/A</v>
      </c>
      <c r="AS20" s="59" t="e">
        <f>NA()</f>
        <v>#N/A</v>
      </c>
      <c r="AT20" s="58" t="str">
        <f t="shared" si="3"/>
        <v>Mercury Orbit</v>
      </c>
      <c r="AU20" s="59"/>
      <c r="AV20" s="59"/>
      <c r="AW20" s="59"/>
      <c r="AX20" s="59"/>
      <c r="AY20" s="59"/>
      <c r="AZ20" s="59"/>
      <c r="BA20" s="59">
        <v>1</v>
      </c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</row>
    <row r="21" spans="1:65" ht="12" customHeight="1" x14ac:dyDescent="0.15">
      <c r="A21" s="12"/>
      <c r="B21" s="84"/>
      <c r="C21" s="68"/>
      <c r="D21" s="86"/>
      <c r="E21" s="68"/>
      <c r="F21" s="89"/>
      <c r="G21" s="91"/>
      <c r="H21" s="68"/>
      <c r="I21" s="68"/>
      <c r="J21" s="70"/>
      <c r="K21" s="44">
        <v>2</v>
      </c>
      <c r="L21" s="1"/>
      <c r="M21" s="44" t="str">
        <f>_xlfn.XLOOKUP(L21, $V$5:$V$9, $W$5:$W$9, "", 0)</f>
        <v/>
      </c>
      <c r="N21" s="44" t="str">
        <f>IF(L21="Ion Thruster", 5 * G21, _xlfn.XLOOKUP(L21, $V$5:$V$9, $X$5:$X$9, "", 0))</f>
        <v/>
      </c>
      <c r="O21" s="2"/>
      <c r="P21" s="44" t="str">
        <f t="shared" si="11"/>
        <v/>
      </c>
      <c r="Q21" s="44" t="str">
        <f t="shared" si="12"/>
        <v/>
      </c>
      <c r="R21" s="74"/>
      <c r="S21" s="75"/>
      <c r="T21" s="62"/>
      <c r="U21" s="23"/>
      <c r="Y21" s="113"/>
      <c r="Z21" s="56" t="s">
        <v>38</v>
      </c>
      <c r="AA21" s="59" t="e">
        <f>NA()</f>
        <v>#N/A</v>
      </c>
      <c r="AB21" s="59" t="e">
        <f>NA()</f>
        <v>#N/A</v>
      </c>
      <c r="AC21" s="59" t="e">
        <f>NA()</f>
        <v>#N/A</v>
      </c>
      <c r="AD21" s="59" t="e">
        <f>NA()</f>
        <v>#N/A</v>
      </c>
      <c r="AE21" s="59" t="e">
        <f>NA()</f>
        <v>#N/A</v>
      </c>
      <c r="AF21" s="59" t="e">
        <f>NA()</f>
        <v>#N/A</v>
      </c>
      <c r="AG21" s="59" t="e">
        <f>NA()</f>
        <v>#N/A</v>
      </c>
      <c r="AH21" s="59" t="e">
        <f>NA()</f>
        <v>#N/A</v>
      </c>
      <c r="AI21" s="59" t="e">
        <f>NA()</f>
        <v>#N/A</v>
      </c>
      <c r="AJ21" s="59" t="e">
        <f>NA()</f>
        <v>#N/A</v>
      </c>
      <c r="AK21" s="59" t="e">
        <f>NA()</f>
        <v>#N/A</v>
      </c>
      <c r="AL21" s="59" t="e">
        <f>NA()</f>
        <v>#N/A</v>
      </c>
      <c r="AM21" s="59" t="e">
        <f>NA()</f>
        <v>#N/A</v>
      </c>
      <c r="AN21" s="59">
        <v>2</v>
      </c>
      <c r="AO21" s="59" t="e">
        <f>NA()</f>
        <v>#N/A</v>
      </c>
      <c r="AP21" s="59" t="e">
        <f>NA()</f>
        <v>#N/A</v>
      </c>
      <c r="AQ21" s="59" t="e">
        <f>NA()</f>
        <v>#N/A</v>
      </c>
      <c r="AR21" s="59" t="e">
        <f>NA()</f>
        <v>#N/A</v>
      </c>
      <c r="AS21" s="59" t="e">
        <f>NA()</f>
        <v>#N/A</v>
      </c>
      <c r="AT21" s="58" t="str">
        <f t="shared" si="3"/>
        <v>Mercury</v>
      </c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</row>
    <row r="22" spans="1:65" ht="12" customHeight="1" x14ac:dyDescent="0.15">
      <c r="A22" s="12"/>
      <c r="B22" s="84"/>
      <c r="C22" s="68"/>
      <c r="D22" s="86"/>
      <c r="E22" s="68"/>
      <c r="F22" s="89"/>
      <c r="G22" s="91"/>
      <c r="H22" s="68"/>
      <c r="I22" s="68"/>
      <c r="J22" s="70"/>
      <c r="K22" s="44">
        <v>3</v>
      </c>
      <c r="L22" s="1"/>
      <c r="M22" s="44" t="str">
        <f>_xlfn.XLOOKUP(L22, $V$5:$V$9, $W$5:$W$9, "", 0)</f>
        <v/>
      </c>
      <c r="N22" s="44" t="str">
        <f>IF(L22="Ion Thruster", 5 * G22, _xlfn.XLOOKUP(L22, $V$5:$V$9, $X$5:$X$9, "", 0))</f>
        <v/>
      </c>
      <c r="O22" s="2"/>
      <c r="P22" s="44" t="str">
        <f t="shared" si="11"/>
        <v/>
      </c>
      <c r="Q22" s="44" t="str">
        <f t="shared" si="12"/>
        <v/>
      </c>
      <c r="R22" s="76" t="s">
        <v>49</v>
      </c>
      <c r="S22" s="78" t="str">
        <f t="shared" ref="S22" si="13">IF(B20="", "", I20*P24)</f>
        <v/>
      </c>
      <c r="T22" s="64"/>
      <c r="U22" s="23"/>
      <c r="Y22" s="113"/>
      <c r="Z22" s="56" t="s">
        <v>32</v>
      </c>
      <c r="AA22" s="59" t="e">
        <f>NA()</f>
        <v>#N/A</v>
      </c>
      <c r="AB22" s="59" t="e">
        <f>NA()</f>
        <v>#N/A</v>
      </c>
      <c r="AC22" s="59" t="e">
        <f>NA()</f>
        <v>#N/A</v>
      </c>
      <c r="AD22" s="59" t="e">
        <f>NA()</f>
        <v>#N/A</v>
      </c>
      <c r="AE22" s="59" t="e">
        <f>NA()</f>
        <v>#N/A</v>
      </c>
      <c r="AF22" s="59" t="e">
        <f>NA()</f>
        <v>#N/A</v>
      </c>
      <c r="AG22" s="59">
        <v>3</v>
      </c>
      <c r="AH22" s="59">
        <v>9</v>
      </c>
      <c r="AI22" s="59" t="e">
        <f>NA()</f>
        <v>#N/A</v>
      </c>
      <c r="AJ22" s="59" t="e">
        <f>NA()</f>
        <v>#N/A</v>
      </c>
      <c r="AK22" s="59" t="e">
        <f>NA()</f>
        <v>#N/A</v>
      </c>
      <c r="AL22" s="59" t="e">
        <f>NA()</f>
        <v>#N/A</v>
      </c>
      <c r="AM22" s="59" t="e">
        <f>NA()</f>
        <v>#N/A</v>
      </c>
      <c r="AN22" s="59" t="e">
        <f>NA()</f>
        <v>#N/A</v>
      </c>
      <c r="AO22" s="59" t="e">
        <f>NA()</f>
        <v>#N/A</v>
      </c>
      <c r="AP22" s="59" t="e">
        <f>NA()</f>
        <v>#N/A</v>
      </c>
      <c r="AQ22" s="59" t="e">
        <f>NA()</f>
        <v>#N/A</v>
      </c>
      <c r="AR22" s="59">
        <v>0</v>
      </c>
      <c r="AS22" s="59" t="e">
        <f>NA()</f>
        <v>#N/A</v>
      </c>
      <c r="AT22" s="58" t="str">
        <f t="shared" si="3"/>
        <v>Venus Orbit</v>
      </c>
      <c r="AU22" s="59"/>
      <c r="AV22" s="59"/>
      <c r="AW22" s="59"/>
      <c r="AX22" s="59"/>
      <c r="AY22" s="59"/>
      <c r="AZ22" s="59"/>
      <c r="BA22" s="59">
        <v>1</v>
      </c>
      <c r="BB22" s="59">
        <v>1</v>
      </c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</row>
    <row r="23" spans="1:65" ht="12" customHeight="1" x14ac:dyDescent="0.15">
      <c r="A23" s="12"/>
      <c r="B23" s="84"/>
      <c r="C23" s="68"/>
      <c r="D23" s="86"/>
      <c r="E23" s="68"/>
      <c r="F23" s="89"/>
      <c r="G23" s="91"/>
      <c r="H23" s="68"/>
      <c r="I23" s="68"/>
      <c r="J23" s="70"/>
      <c r="K23" s="44">
        <v>4</v>
      </c>
      <c r="L23" s="1"/>
      <c r="M23" s="44" t="str">
        <f>_xlfn.XLOOKUP(L23, $V$5:$V$9, $W$5:$W$9, "", 0)</f>
        <v/>
      </c>
      <c r="N23" s="44" t="str">
        <f>IF(L23="Ion Thruster", 5 * G23, _xlfn.XLOOKUP(L23, $V$5:$V$9, $X$5:$X$9, "", 0))</f>
        <v/>
      </c>
      <c r="O23" s="2"/>
      <c r="P23" s="44" t="str">
        <f t="shared" si="11"/>
        <v/>
      </c>
      <c r="Q23" s="44" t="str">
        <f t="shared" si="12"/>
        <v/>
      </c>
      <c r="R23" s="77"/>
      <c r="S23" s="79"/>
      <c r="T23" s="62"/>
      <c r="U23" s="23"/>
      <c r="Y23" s="113"/>
      <c r="Z23" s="56" t="s">
        <v>33</v>
      </c>
      <c r="AA23" s="59" t="e">
        <f>NA()</f>
        <v>#N/A</v>
      </c>
      <c r="AB23" s="59" t="e">
        <f>NA()</f>
        <v>#N/A</v>
      </c>
      <c r="AC23" s="59" t="e">
        <f>NA()</f>
        <v>#N/A</v>
      </c>
      <c r="AD23" s="59" t="e">
        <f>NA()</f>
        <v>#N/A</v>
      </c>
      <c r="AE23" s="59" t="e">
        <f>NA()</f>
        <v>#N/A</v>
      </c>
      <c r="AF23" s="59" t="e">
        <f>NA()</f>
        <v>#N/A</v>
      </c>
      <c r="AG23" s="59" t="e">
        <f>NA()</f>
        <v>#N/A</v>
      </c>
      <c r="AH23" s="59" t="e">
        <f>NA()</f>
        <v>#N/A</v>
      </c>
      <c r="AI23" s="59" t="e">
        <f>NA()</f>
        <v>#N/A</v>
      </c>
      <c r="AJ23" s="59" t="e">
        <f>NA()</f>
        <v>#N/A</v>
      </c>
      <c r="AK23" s="59" t="e">
        <f>NA()</f>
        <v>#N/A</v>
      </c>
      <c r="AL23" s="59" t="e">
        <f>NA()</f>
        <v>#N/A</v>
      </c>
      <c r="AM23" s="59" t="e">
        <f>NA()</f>
        <v>#N/A</v>
      </c>
      <c r="AN23" s="59" t="e">
        <f>NA()</f>
        <v>#N/A</v>
      </c>
      <c r="AO23" s="59" t="e">
        <f>NA()</f>
        <v>#N/A</v>
      </c>
      <c r="AP23" s="59">
        <v>1</v>
      </c>
      <c r="AQ23" s="59" t="e">
        <f>NA()</f>
        <v>#N/A</v>
      </c>
      <c r="AR23" s="59">
        <v>1</v>
      </c>
      <c r="AS23" s="59" t="e">
        <f>NA()</f>
        <v>#N/A</v>
      </c>
      <c r="AT23" s="58" t="str">
        <f t="shared" si="3"/>
        <v>Venus Fly-by</v>
      </c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>
        <v>1</v>
      </c>
      <c r="BK23" s="59"/>
      <c r="BL23" s="59"/>
      <c r="BM23" s="59"/>
    </row>
    <row r="24" spans="1:65" ht="12" customHeight="1" x14ac:dyDescent="0.15">
      <c r="A24" s="12"/>
      <c r="B24" s="102"/>
      <c r="C24" s="94"/>
      <c r="D24" s="104"/>
      <c r="E24" s="94"/>
      <c r="F24" s="89"/>
      <c r="G24" s="106"/>
      <c r="H24" s="94"/>
      <c r="I24" s="94"/>
      <c r="J24" s="88"/>
      <c r="K24" s="98"/>
      <c r="L24" s="99"/>
      <c r="M24" s="99"/>
      <c r="N24" s="100"/>
      <c r="O24" s="46" t="s">
        <v>48</v>
      </c>
      <c r="P24" s="47" t="str">
        <f t="shared" ref="P24" si="14">IF(J20="","",J20+SUM(P20:P23))</f>
        <v/>
      </c>
      <c r="Q24" s="47" t="str">
        <f t="shared" ref="Q24" si="15">IF(B20="", "", SUM(Q20:Q23))</f>
        <v/>
      </c>
      <c r="R24" s="48" t="s">
        <v>41</v>
      </c>
      <c r="S24" s="49" t="str">
        <f t="shared" ref="S24" si="16">IF($B20="","",IF(Q24 &gt;= S22, "Y", "N"))</f>
        <v/>
      </c>
      <c r="T24" s="122"/>
      <c r="U24" s="23"/>
      <c r="Y24" s="113"/>
      <c r="Z24" s="56" t="s">
        <v>39</v>
      </c>
      <c r="AA24" s="59" t="e">
        <f>NA()</f>
        <v>#N/A</v>
      </c>
      <c r="AB24" s="59" t="e">
        <f>NA()</f>
        <v>#N/A</v>
      </c>
      <c r="AC24" s="59" t="e">
        <f>NA()</f>
        <v>#N/A</v>
      </c>
      <c r="AD24" s="59" t="e">
        <f>NA()</f>
        <v>#N/A</v>
      </c>
      <c r="AE24" s="59" t="e">
        <f>NA()</f>
        <v>#N/A</v>
      </c>
      <c r="AF24" s="59" t="e">
        <f>NA()</f>
        <v>#N/A</v>
      </c>
      <c r="AG24" s="59" t="e">
        <f>NA()</f>
        <v>#N/A</v>
      </c>
      <c r="AH24" s="59" t="e">
        <f>NA()</f>
        <v>#N/A</v>
      </c>
      <c r="AI24" s="59" t="e">
        <f>NA()</f>
        <v>#N/A</v>
      </c>
      <c r="AJ24" s="59" t="e">
        <f>NA()</f>
        <v>#N/A</v>
      </c>
      <c r="AK24" s="59" t="e">
        <f>NA()</f>
        <v>#N/A</v>
      </c>
      <c r="AL24" s="59" t="e">
        <f>NA()</f>
        <v>#N/A</v>
      </c>
      <c r="AM24" s="59" t="e">
        <f>NA()</f>
        <v>#N/A</v>
      </c>
      <c r="AN24" s="59" t="e">
        <f>NA()</f>
        <v>#N/A</v>
      </c>
      <c r="AO24" s="59" t="e">
        <f>NA()</f>
        <v>#N/A</v>
      </c>
      <c r="AP24" s="59">
        <v>6</v>
      </c>
      <c r="AQ24" s="59" t="e">
        <f>NA()</f>
        <v>#N/A</v>
      </c>
      <c r="AR24" s="59" t="e">
        <f>NA()</f>
        <v>#N/A</v>
      </c>
      <c r="AS24" s="59" t="e">
        <f>NA()</f>
        <v>#N/A</v>
      </c>
      <c r="AT24" s="58" t="str">
        <f t="shared" si="3"/>
        <v>Venus</v>
      </c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</row>
    <row r="25" spans="1:65" ht="12" customHeight="1" x14ac:dyDescent="0.15">
      <c r="A25" s="12"/>
      <c r="B25" s="101"/>
      <c r="C25" s="93" t="str">
        <f t="shared" ref="C25" si="17">IF(B25="", "", "to")</f>
        <v/>
      </c>
      <c r="D25" s="107"/>
      <c r="E25" s="93" t="str" cm="1">
        <f t="array" ref="E25">IF(B25="", "", _xlfn.XLOOKUP(B25, $Z$7:$Z$25, _xlfn.XLOOKUP(D25, $AU$6:$BM$6, $AU$7:$BM$25, ""), ""))</f>
        <v/>
      </c>
      <c r="F25" s="89"/>
      <c r="G25" s="91" t="str">
        <f t="shared" ref="G25" si="18">IF(B25="","",ROUNDUP(E25*F25,0))</f>
        <v/>
      </c>
      <c r="H25" s="68" t="str" cm="1">
        <f t="array" ref="H25">IF(B25="", "", _xlfn.XLOOKUP(B25, $Z$7:$Z$25, _xlfn.XLOOKUP(D25, $AA$6:$AS$6, $AA$7:$AS$25, ""), ""))</f>
        <v/>
      </c>
      <c r="I25" s="68" t="str">
        <f t="shared" ref="I25" si="19">IF(AND(F25&lt;1, F25&gt;0), ROUNDUP(H25/F25, 0), H25)</f>
        <v/>
      </c>
      <c r="J25" s="70"/>
      <c r="K25" s="44">
        <v>1</v>
      </c>
      <c r="L25" s="1"/>
      <c r="M25" s="44" t="str">
        <f>_xlfn.XLOOKUP(L25, $V$5:$V$9, $W$5:$W$9, "", 0)</f>
        <v/>
      </c>
      <c r="N25" s="44" t="str">
        <f>IF(L25="Ion Thruster", 5 * G25, _xlfn.XLOOKUP(L25, $V$5:$V$9, $X$5:$X$9, "", 0))</f>
        <v/>
      </c>
      <c r="O25" s="2"/>
      <c r="P25" s="44" t="str">
        <f t="shared" ref="P25:P28" si="20">IF(M25="", "", M25*O25)</f>
        <v/>
      </c>
      <c r="Q25" s="44" t="str">
        <f t="shared" ref="Q25:Q28" si="21">IF(N25="", "", N25*O25)</f>
        <v/>
      </c>
      <c r="R25" s="72"/>
      <c r="S25" s="73"/>
      <c r="T25" s="63"/>
      <c r="U25" s="23"/>
      <c r="Y25" s="114"/>
      <c r="Z25" s="56" t="s">
        <v>34</v>
      </c>
      <c r="AA25" s="59" t="e">
        <f>NA()</f>
        <v>#N/A</v>
      </c>
      <c r="AB25" s="59" t="e">
        <f>NA()</f>
        <v>#N/A</v>
      </c>
      <c r="AC25" s="59" t="e">
        <f>NA()</f>
        <v>#N/A</v>
      </c>
      <c r="AD25" s="59" t="e">
        <f>NA()</f>
        <v>#N/A</v>
      </c>
      <c r="AE25" s="59" t="e">
        <f>NA()</f>
        <v>#N/A</v>
      </c>
      <c r="AF25" s="59" t="e">
        <f>NA()</f>
        <v>#N/A</v>
      </c>
      <c r="AG25" s="59">
        <v>5</v>
      </c>
      <c r="AH25" s="59">
        <v>3</v>
      </c>
      <c r="AI25" s="59" t="e">
        <f>NA()</f>
        <v>#N/A</v>
      </c>
      <c r="AJ25" s="59" t="e">
        <f>NA()</f>
        <v>#N/A</v>
      </c>
      <c r="AK25" s="59" t="e">
        <f>NA()</f>
        <v>#N/A</v>
      </c>
      <c r="AL25" s="59" t="e">
        <f>NA()</f>
        <v>#N/A</v>
      </c>
      <c r="AM25" s="59" t="e">
        <f>NA()</f>
        <v>#N/A</v>
      </c>
      <c r="AN25" s="59" t="e">
        <f>NA()</f>
        <v>#N/A</v>
      </c>
      <c r="AO25" s="59" t="e">
        <f>NA()</f>
        <v>#N/A</v>
      </c>
      <c r="AP25" s="59" t="e">
        <f>NA()</f>
        <v>#N/A</v>
      </c>
      <c r="AQ25" s="59" t="e">
        <f>NA()</f>
        <v>#N/A</v>
      </c>
      <c r="AR25" s="59" t="e">
        <f>NA()</f>
        <v>#N/A</v>
      </c>
      <c r="AS25" s="59" t="e">
        <f>NA()</f>
        <v>#N/A</v>
      </c>
      <c r="AT25" s="58" t="str">
        <f t="shared" si="3"/>
        <v>Ceres</v>
      </c>
      <c r="AU25" s="59"/>
      <c r="AV25" s="59"/>
      <c r="AW25" s="59"/>
      <c r="AX25" s="59"/>
      <c r="AY25" s="59"/>
      <c r="AZ25" s="59"/>
      <c r="BA25" s="59">
        <v>2</v>
      </c>
      <c r="BB25" s="59">
        <v>1</v>
      </c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</row>
    <row r="26" spans="1:65" ht="12" customHeight="1" x14ac:dyDescent="0.15">
      <c r="A26" s="12"/>
      <c r="B26" s="84"/>
      <c r="C26" s="68"/>
      <c r="D26" s="108"/>
      <c r="E26" s="68"/>
      <c r="F26" s="89"/>
      <c r="G26" s="91"/>
      <c r="H26" s="68"/>
      <c r="I26" s="68"/>
      <c r="J26" s="70"/>
      <c r="K26" s="44">
        <v>2</v>
      </c>
      <c r="L26" s="1"/>
      <c r="M26" s="44" t="str">
        <f>_xlfn.XLOOKUP(L26, $V$5:$V$9, $W$5:$W$9, "", 0)</f>
        <v/>
      </c>
      <c r="N26" s="44" t="str">
        <f>IF(L26="Ion Thruster", 5 * G26, _xlfn.XLOOKUP(L26, $V$5:$V$9, $X$5:$X$9, "", 0))</f>
        <v/>
      </c>
      <c r="O26" s="2"/>
      <c r="P26" s="44" t="str">
        <f t="shared" si="20"/>
        <v/>
      </c>
      <c r="Q26" s="44" t="str">
        <f t="shared" si="21"/>
        <v/>
      </c>
      <c r="R26" s="74"/>
      <c r="S26" s="75"/>
      <c r="T26" s="62"/>
      <c r="U26" s="23"/>
    </row>
    <row r="27" spans="1:65" ht="12" customHeight="1" x14ac:dyDescent="0.15">
      <c r="A27" s="12"/>
      <c r="B27" s="84"/>
      <c r="C27" s="68"/>
      <c r="D27" s="108"/>
      <c r="E27" s="68"/>
      <c r="F27" s="89"/>
      <c r="G27" s="91"/>
      <c r="H27" s="68"/>
      <c r="I27" s="68"/>
      <c r="J27" s="70"/>
      <c r="K27" s="44">
        <v>3</v>
      </c>
      <c r="L27" s="1"/>
      <c r="M27" s="44" t="str">
        <f>_xlfn.XLOOKUP(L27, $V$5:$V$9, $W$5:$W$9, "", 0)</f>
        <v/>
      </c>
      <c r="N27" s="44" t="str">
        <f>IF(L27="Ion Thruster", 5 * G27, _xlfn.XLOOKUP(L27, $V$5:$V$9, $X$5:$X$9, "", 0))</f>
        <v/>
      </c>
      <c r="O27" s="2"/>
      <c r="P27" s="44" t="str">
        <f t="shared" si="20"/>
        <v/>
      </c>
      <c r="Q27" s="44" t="str">
        <f t="shared" si="21"/>
        <v/>
      </c>
      <c r="R27" s="76" t="s">
        <v>49</v>
      </c>
      <c r="S27" s="78" t="str">
        <f t="shared" ref="S27" si="22">IF(B25="", "", I25*P29)</f>
        <v/>
      </c>
      <c r="T27" s="64"/>
      <c r="U27" s="23"/>
    </row>
    <row r="28" spans="1:65" ht="12" customHeight="1" x14ac:dyDescent="0.15">
      <c r="A28" s="12"/>
      <c r="B28" s="84"/>
      <c r="C28" s="68"/>
      <c r="D28" s="108"/>
      <c r="E28" s="68"/>
      <c r="F28" s="89"/>
      <c r="G28" s="91"/>
      <c r="H28" s="68"/>
      <c r="I28" s="68"/>
      <c r="J28" s="70"/>
      <c r="K28" s="44">
        <v>4</v>
      </c>
      <c r="L28" s="1"/>
      <c r="M28" s="44" t="str">
        <f>_xlfn.XLOOKUP(L28, $V$5:$V$9, $W$5:$W$9, "", 0)</f>
        <v/>
      </c>
      <c r="N28" s="44" t="str">
        <f>IF(L28="Ion Thruster", 5 * G28, _xlfn.XLOOKUP(L28, $V$5:$V$9, $X$5:$X$9, "", 0))</f>
        <v/>
      </c>
      <c r="O28" s="2"/>
      <c r="P28" s="44" t="str">
        <f t="shared" si="20"/>
        <v/>
      </c>
      <c r="Q28" s="44" t="str">
        <f t="shared" si="21"/>
        <v/>
      </c>
      <c r="R28" s="77"/>
      <c r="S28" s="79"/>
      <c r="T28" s="62"/>
      <c r="U28" s="23"/>
    </row>
    <row r="29" spans="1:65" ht="12" customHeight="1" x14ac:dyDescent="0.15">
      <c r="A29" s="12"/>
      <c r="B29" s="102"/>
      <c r="C29" s="94"/>
      <c r="D29" s="109"/>
      <c r="E29" s="94"/>
      <c r="F29" s="89"/>
      <c r="G29" s="106"/>
      <c r="H29" s="94"/>
      <c r="I29" s="94"/>
      <c r="J29" s="88"/>
      <c r="K29" s="98"/>
      <c r="L29" s="99"/>
      <c r="M29" s="99"/>
      <c r="N29" s="100"/>
      <c r="O29" s="46" t="s">
        <v>48</v>
      </c>
      <c r="P29" s="47" t="str">
        <f t="shared" ref="P29" si="23">IF(J25="","",J25+SUM(P25:P28))</f>
        <v/>
      </c>
      <c r="Q29" s="47" t="str">
        <f t="shared" ref="Q29" si="24">IF(B25="", "", SUM(Q25:Q28))</f>
        <v/>
      </c>
      <c r="R29" s="48" t="s">
        <v>41</v>
      </c>
      <c r="S29" s="49" t="str">
        <f t="shared" ref="S29" si="25">IF($B25="","",IF(Q29 &gt;= S27, "Y", "N"))</f>
        <v/>
      </c>
      <c r="T29" s="122"/>
      <c r="U29" s="23"/>
    </row>
    <row r="30" spans="1:65" ht="12" customHeight="1" x14ac:dyDescent="0.15">
      <c r="A30" s="12"/>
      <c r="B30" s="101"/>
      <c r="C30" s="93" t="str">
        <f t="shared" ref="C30" si="26">IF(B30="", "", "to")</f>
        <v/>
      </c>
      <c r="D30" s="103"/>
      <c r="E30" s="105" t="str" cm="1">
        <f t="array" ref="E30">IF(B30="", "", _xlfn.XLOOKUP(B30, $Z$7:$Z$25, _xlfn.XLOOKUP(D30, $AU$6:$BM$6, $AU$7:$BM$25, ""), ""))</f>
        <v/>
      </c>
      <c r="F30" s="89"/>
      <c r="G30" s="91" t="str">
        <f t="shared" ref="G30" si="27">IF(B30="","",ROUNDUP(E30*F30,0))</f>
        <v/>
      </c>
      <c r="H30" s="68" t="str" cm="1">
        <f t="array" ref="H30">IF(B30="", "", _xlfn.XLOOKUP(B30, $Z$7:$Z$25, _xlfn.XLOOKUP(D30, $AA$6:$AS$6, $AA$7:$AS$25, ""), ""))</f>
        <v/>
      </c>
      <c r="I30" s="68" t="str">
        <f t="shared" ref="I30" si="28">IF(AND(F30&lt;1, F30&gt;0), ROUNDUP(H30/F30, 0), H30)</f>
        <v/>
      </c>
      <c r="J30" s="70"/>
      <c r="K30" s="44">
        <v>1</v>
      </c>
      <c r="L30" s="1"/>
      <c r="M30" s="44" t="str">
        <f>_xlfn.XLOOKUP(L30, $V$5:$V$9, $W$5:$W$9, "", 0)</f>
        <v/>
      </c>
      <c r="N30" s="44" t="str">
        <f>IF(L30="Ion Thruster", 5 * G30, _xlfn.XLOOKUP(L30, $V$5:$V$9, $X$5:$X$9, "", 0))</f>
        <v/>
      </c>
      <c r="O30" s="2"/>
      <c r="P30" s="44" t="str">
        <f t="shared" ref="P30:P33" si="29">IF(M30="", "", M30*O30)</f>
        <v/>
      </c>
      <c r="Q30" s="44" t="str">
        <f t="shared" ref="Q30:Q33" si="30">IF(N30="", "", N30*O30)</f>
        <v/>
      </c>
      <c r="R30" s="72"/>
      <c r="S30" s="73"/>
      <c r="T30" s="63"/>
      <c r="U30" s="23"/>
    </row>
    <row r="31" spans="1:65" ht="12" customHeight="1" x14ac:dyDescent="0.15">
      <c r="A31" s="12"/>
      <c r="B31" s="84"/>
      <c r="C31" s="68"/>
      <c r="D31" s="86"/>
      <c r="E31" s="91"/>
      <c r="F31" s="89"/>
      <c r="G31" s="91"/>
      <c r="H31" s="68"/>
      <c r="I31" s="68"/>
      <c r="J31" s="70"/>
      <c r="K31" s="44">
        <v>2</v>
      </c>
      <c r="L31" s="1"/>
      <c r="M31" s="44" t="str">
        <f>_xlfn.XLOOKUP(L31, $V$5:$V$9, $W$5:$W$9, "", 0)</f>
        <v/>
      </c>
      <c r="N31" s="44" t="str">
        <f>IF(L31="Ion Thruster", 5 * G31, _xlfn.XLOOKUP(L31, $V$5:$V$9, $X$5:$X$9, "", 0))</f>
        <v/>
      </c>
      <c r="O31" s="2"/>
      <c r="P31" s="44" t="str">
        <f t="shared" si="29"/>
        <v/>
      </c>
      <c r="Q31" s="44" t="str">
        <f t="shared" si="30"/>
        <v/>
      </c>
      <c r="R31" s="74"/>
      <c r="S31" s="75"/>
      <c r="T31" s="62"/>
      <c r="U31" s="23"/>
    </row>
    <row r="32" spans="1:65" ht="12" customHeight="1" x14ac:dyDescent="0.15">
      <c r="A32" s="12"/>
      <c r="B32" s="84"/>
      <c r="C32" s="68"/>
      <c r="D32" s="86"/>
      <c r="E32" s="91"/>
      <c r="F32" s="89"/>
      <c r="G32" s="91"/>
      <c r="H32" s="68"/>
      <c r="I32" s="68"/>
      <c r="J32" s="70"/>
      <c r="K32" s="44">
        <v>3</v>
      </c>
      <c r="L32" s="1"/>
      <c r="M32" s="44" t="str">
        <f>_xlfn.XLOOKUP(L32, $V$5:$V$9, $W$5:$W$9, "", 0)</f>
        <v/>
      </c>
      <c r="N32" s="44" t="str">
        <f>IF(L32="Ion Thruster", 5 * G32, _xlfn.XLOOKUP(L32, $V$5:$V$9, $X$5:$X$9, "", 0))</f>
        <v/>
      </c>
      <c r="O32" s="2"/>
      <c r="P32" s="44" t="str">
        <f t="shared" si="29"/>
        <v/>
      </c>
      <c r="Q32" s="44" t="str">
        <f t="shared" si="30"/>
        <v/>
      </c>
      <c r="R32" s="76" t="s">
        <v>49</v>
      </c>
      <c r="S32" s="78" t="str">
        <f t="shared" ref="S32" si="31">IF(B30="", "", I30*P34)</f>
        <v/>
      </c>
      <c r="T32" s="64"/>
      <c r="U32" s="23"/>
    </row>
    <row r="33" spans="1:21" ht="12" customHeight="1" x14ac:dyDescent="0.15">
      <c r="A33" s="12"/>
      <c r="B33" s="84"/>
      <c r="C33" s="68"/>
      <c r="D33" s="86"/>
      <c r="E33" s="91"/>
      <c r="F33" s="89"/>
      <c r="G33" s="91"/>
      <c r="H33" s="68"/>
      <c r="I33" s="68"/>
      <c r="J33" s="70"/>
      <c r="K33" s="44">
        <v>4</v>
      </c>
      <c r="L33" s="1"/>
      <c r="M33" s="44" t="str">
        <f>_xlfn.XLOOKUP(L33, $V$5:$V$9, $W$5:$W$9, "", 0)</f>
        <v/>
      </c>
      <c r="N33" s="44" t="str">
        <f>IF(L33="Ion Thruster", 5 * G33, _xlfn.XLOOKUP(L33, $V$5:$V$9, $X$5:$X$9, "", 0))</f>
        <v/>
      </c>
      <c r="O33" s="2"/>
      <c r="P33" s="44" t="str">
        <f t="shared" si="29"/>
        <v/>
      </c>
      <c r="Q33" s="44" t="str">
        <f t="shared" si="30"/>
        <v/>
      </c>
      <c r="R33" s="77"/>
      <c r="S33" s="79"/>
      <c r="T33" s="62"/>
      <c r="U33" s="23"/>
    </row>
    <row r="34" spans="1:21" ht="12" customHeight="1" x14ac:dyDescent="0.15">
      <c r="A34" s="12"/>
      <c r="B34" s="102"/>
      <c r="C34" s="94"/>
      <c r="D34" s="104"/>
      <c r="E34" s="106"/>
      <c r="F34" s="89"/>
      <c r="G34" s="106"/>
      <c r="H34" s="94"/>
      <c r="I34" s="94"/>
      <c r="J34" s="88"/>
      <c r="K34" s="98"/>
      <c r="L34" s="99"/>
      <c r="M34" s="99"/>
      <c r="N34" s="100"/>
      <c r="O34" s="46" t="s">
        <v>48</v>
      </c>
      <c r="P34" s="47" t="str">
        <f t="shared" ref="P34" si="32">IF(J30="","",J30+SUM(P30:P33))</f>
        <v/>
      </c>
      <c r="Q34" s="47" t="str">
        <f t="shared" ref="Q34" si="33">IF(B30="", "", SUM(Q30:Q33))</f>
        <v/>
      </c>
      <c r="R34" s="48" t="s">
        <v>41</v>
      </c>
      <c r="S34" s="49" t="str">
        <f t="shared" ref="S34" si="34">IF($B30="","",IF(Q34 &gt;= S32, "Y", "N"))</f>
        <v/>
      </c>
      <c r="T34" s="123"/>
      <c r="U34" s="23"/>
    </row>
    <row r="35" spans="1:21" ht="12" customHeight="1" x14ac:dyDescent="0.15">
      <c r="A35" s="12"/>
      <c r="B35" s="101"/>
      <c r="C35" s="93" t="str">
        <f t="shared" ref="C35" si="35">IF(B35="", "", "to")</f>
        <v/>
      </c>
      <c r="D35" s="103"/>
      <c r="E35" s="105" t="str" cm="1">
        <f t="array" ref="E35">IF(B35="", "", _xlfn.XLOOKUP(B35, $Z$7:$Z$25, _xlfn.XLOOKUP(D35, $AU$6:$BM$6, $AU$7:$BM$25, ""), ""))</f>
        <v/>
      </c>
      <c r="F35" s="89"/>
      <c r="G35" s="91" t="str">
        <f t="shared" ref="G35" si="36">IF(B35="","",ROUNDUP(E35*F35,0))</f>
        <v/>
      </c>
      <c r="H35" s="68" t="str" cm="1">
        <f t="array" ref="H35">IF(B35="", "", _xlfn.XLOOKUP(B35, $Z$7:$Z$25, _xlfn.XLOOKUP(D35, $AA$6:$AS$6, $AA$7:$AS$25, ""), ""))</f>
        <v/>
      </c>
      <c r="I35" s="68" t="str">
        <f t="shared" ref="I35" si="37">IF(AND(F35&lt;1, F35&gt;0), ROUNDUP(H35/F35, 0), H35)</f>
        <v/>
      </c>
      <c r="J35" s="70"/>
      <c r="K35" s="44">
        <v>1</v>
      </c>
      <c r="L35" s="1"/>
      <c r="M35" s="44" t="str">
        <f>_xlfn.XLOOKUP(L35, $V$5:$V$9, $W$5:$W$9, "", 0)</f>
        <v/>
      </c>
      <c r="N35" s="44" t="str">
        <f>IF(L35="Ion Thruster", 5 * G35, _xlfn.XLOOKUP(L35, $V$5:$V$9, $X$5:$X$9, "", 0))</f>
        <v/>
      </c>
      <c r="O35" s="2"/>
      <c r="P35" s="44" t="str">
        <f t="shared" ref="P35:P38" si="38">IF(M35="", "", M35*O35)</f>
        <v/>
      </c>
      <c r="Q35" s="44" t="str">
        <f t="shared" ref="Q35:Q38" si="39">IF(N35="", "", N35*O35)</f>
        <v/>
      </c>
      <c r="R35" s="72"/>
      <c r="S35" s="73"/>
      <c r="T35" s="63"/>
      <c r="U35" s="23"/>
    </row>
    <row r="36" spans="1:21" ht="12" customHeight="1" x14ac:dyDescent="0.15">
      <c r="A36" s="12"/>
      <c r="B36" s="84"/>
      <c r="C36" s="68"/>
      <c r="D36" s="86"/>
      <c r="E36" s="91"/>
      <c r="F36" s="89"/>
      <c r="G36" s="91"/>
      <c r="H36" s="68"/>
      <c r="I36" s="68"/>
      <c r="J36" s="70"/>
      <c r="K36" s="44">
        <v>2</v>
      </c>
      <c r="L36" s="1"/>
      <c r="M36" s="44" t="str">
        <f>_xlfn.XLOOKUP(L36, $V$5:$V$9, $W$5:$W$9, "", 0)</f>
        <v/>
      </c>
      <c r="N36" s="44" t="str">
        <f>IF(L36="Ion Thruster", 5 * G36, _xlfn.XLOOKUP(L36, $V$5:$V$9, $X$5:$X$9, "", 0))</f>
        <v/>
      </c>
      <c r="O36" s="2"/>
      <c r="P36" s="44" t="str">
        <f t="shared" si="38"/>
        <v/>
      </c>
      <c r="Q36" s="44" t="str">
        <f t="shared" si="39"/>
        <v/>
      </c>
      <c r="R36" s="74"/>
      <c r="S36" s="75"/>
      <c r="T36" s="62"/>
      <c r="U36" s="23"/>
    </row>
    <row r="37" spans="1:21" ht="12" customHeight="1" x14ac:dyDescent="0.15">
      <c r="A37" s="12"/>
      <c r="B37" s="84"/>
      <c r="C37" s="68"/>
      <c r="D37" s="86"/>
      <c r="E37" s="91"/>
      <c r="F37" s="89"/>
      <c r="G37" s="91"/>
      <c r="H37" s="68"/>
      <c r="I37" s="68"/>
      <c r="J37" s="70"/>
      <c r="K37" s="44">
        <v>3</v>
      </c>
      <c r="L37" s="1"/>
      <c r="M37" s="44" t="str">
        <f>_xlfn.XLOOKUP(L37, $V$5:$V$9, $W$5:$W$9, "", 0)</f>
        <v/>
      </c>
      <c r="N37" s="44" t="str">
        <f>IF(L37="Ion Thruster", 5 * G37, _xlfn.XLOOKUP(L37, $V$5:$V$9, $X$5:$X$9, "", 0))</f>
        <v/>
      </c>
      <c r="O37" s="2"/>
      <c r="P37" s="44" t="str">
        <f t="shared" si="38"/>
        <v/>
      </c>
      <c r="Q37" s="44" t="str">
        <f t="shared" si="39"/>
        <v/>
      </c>
      <c r="R37" s="76" t="s">
        <v>49</v>
      </c>
      <c r="S37" s="78" t="str">
        <f t="shared" ref="S37" si="40">IF(B35="", "", I35*P39)</f>
        <v/>
      </c>
      <c r="T37" s="64"/>
      <c r="U37" s="23"/>
    </row>
    <row r="38" spans="1:21" ht="12" customHeight="1" x14ac:dyDescent="0.15">
      <c r="A38" s="12"/>
      <c r="B38" s="84"/>
      <c r="C38" s="68"/>
      <c r="D38" s="86"/>
      <c r="E38" s="91"/>
      <c r="F38" s="89"/>
      <c r="G38" s="91"/>
      <c r="H38" s="68"/>
      <c r="I38" s="68"/>
      <c r="J38" s="70"/>
      <c r="K38" s="44">
        <v>4</v>
      </c>
      <c r="L38" s="1"/>
      <c r="M38" s="44" t="str">
        <f>_xlfn.XLOOKUP(L38, $V$5:$V$9, $W$5:$W$9, "", 0)</f>
        <v/>
      </c>
      <c r="N38" s="44" t="str">
        <f>IF(L38="Ion Thruster", 5 * G38, _xlfn.XLOOKUP(L38, $V$5:$V$9, $X$5:$X$9, "", 0))</f>
        <v/>
      </c>
      <c r="O38" s="2"/>
      <c r="P38" s="44" t="str">
        <f t="shared" si="38"/>
        <v/>
      </c>
      <c r="Q38" s="44" t="str">
        <f t="shared" si="39"/>
        <v/>
      </c>
      <c r="R38" s="77"/>
      <c r="S38" s="79"/>
      <c r="T38" s="62"/>
      <c r="U38" s="23"/>
    </row>
    <row r="39" spans="1:21" ht="12" customHeight="1" x14ac:dyDescent="0.15">
      <c r="A39" s="12"/>
      <c r="B39" s="102"/>
      <c r="C39" s="94"/>
      <c r="D39" s="104"/>
      <c r="E39" s="106"/>
      <c r="F39" s="89"/>
      <c r="G39" s="106"/>
      <c r="H39" s="94"/>
      <c r="I39" s="94"/>
      <c r="J39" s="88"/>
      <c r="K39" s="98"/>
      <c r="L39" s="99"/>
      <c r="M39" s="99"/>
      <c r="N39" s="100"/>
      <c r="O39" s="46" t="s">
        <v>48</v>
      </c>
      <c r="P39" s="47" t="str">
        <f t="shared" ref="P39" si="41">IF(J35="","",J35+SUM(P35:P38))</f>
        <v/>
      </c>
      <c r="Q39" s="47" t="str">
        <f t="shared" ref="Q39" si="42">IF(B35="", "", SUM(Q35:Q38))</f>
        <v/>
      </c>
      <c r="R39" s="48" t="s">
        <v>41</v>
      </c>
      <c r="S39" s="49" t="str">
        <f t="shared" ref="S39" si="43">IF($B35="","",IF(Q39 &gt;= S37, "Y", "N"))</f>
        <v/>
      </c>
      <c r="T39" s="122"/>
      <c r="U39" s="23"/>
    </row>
    <row r="40" spans="1:21" ht="12" customHeight="1" x14ac:dyDescent="0.15">
      <c r="A40" s="12"/>
      <c r="B40" s="101"/>
      <c r="C40" s="93" t="str">
        <f t="shared" ref="C40" si="44">IF(B40="", "", "to")</f>
        <v/>
      </c>
      <c r="D40" s="103"/>
      <c r="E40" s="93" t="str" cm="1">
        <f t="array" ref="E40">IF(B40="", "", _xlfn.XLOOKUP(B40, $Z$7:$Z$25, _xlfn.XLOOKUP(D40, $AU$6:$BM$6, $AU$7:$BM$25, ""), ""))</f>
        <v/>
      </c>
      <c r="F40" s="89"/>
      <c r="G40" s="105" t="str">
        <f t="shared" ref="G40" si="45">IF(B40="","",ROUNDUP(E40*F40,0))</f>
        <v/>
      </c>
      <c r="H40" s="93" t="str" cm="1">
        <f t="array" ref="H40">IF(B40="", "", _xlfn.XLOOKUP(B40, $Z$7:$Z$25, _xlfn.XLOOKUP(D40, $AA$6:$AS$6, $AA$7:$AS$25, ""), ""))</f>
        <v/>
      </c>
      <c r="I40" s="93" t="str">
        <f t="shared" ref="I40" si="46">IF(AND(F40&lt;1, F40&gt;0), ROUNDUP(H40/F40, 0), H40)</f>
        <v/>
      </c>
      <c r="J40" s="95"/>
      <c r="K40" s="65">
        <v>1</v>
      </c>
      <c r="L40" s="66"/>
      <c r="M40" s="65" t="str">
        <f>_xlfn.XLOOKUP(L40, $V$5:$V$9, $W$5:$W$9, "", 0)</f>
        <v/>
      </c>
      <c r="N40" s="65" t="str">
        <f>IF(L40="Ion Thruster", 5 * G40, _xlfn.XLOOKUP(L40, $V$5:$V$9, $X$5:$X$9, "", 0))</f>
        <v/>
      </c>
      <c r="O40" s="67"/>
      <c r="P40" s="65" t="str">
        <f t="shared" ref="P40:P43" si="47">IF(M40="", "", M40*O40)</f>
        <v/>
      </c>
      <c r="Q40" s="65" t="str">
        <f t="shared" ref="Q40:Q43" si="48">IF(N40="", "", N40*O40)</f>
        <v/>
      </c>
      <c r="R40" s="96"/>
      <c r="S40" s="97"/>
      <c r="T40" s="63"/>
      <c r="U40" s="23"/>
    </row>
    <row r="41" spans="1:21" ht="12" customHeight="1" x14ac:dyDescent="0.15">
      <c r="A41" s="12"/>
      <c r="B41" s="84"/>
      <c r="C41" s="68"/>
      <c r="D41" s="86"/>
      <c r="E41" s="68"/>
      <c r="F41" s="89"/>
      <c r="G41" s="91"/>
      <c r="H41" s="68"/>
      <c r="I41" s="68"/>
      <c r="J41" s="70"/>
      <c r="K41" s="44">
        <v>2</v>
      </c>
      <c r="L41" s="1"/>
      <c r="M41" s="44" t="str">
        <f>_xlfn.XLOOKUP(L41, $V$5:$V$9, $W$5:$W$9, "", 0)</f>
        <v/>
      </c>
      <c r="N41" s="44" t="str">
        <f>IF(L41="Ion Thruster", 5 * G41, _xlfn.XLOOKUP(L41, $V$5:$V$9, $X$5:$X$9, "", 0))</f>
        <v/>
      </c>
      <c r="O41" s="2"/>
      <c r="P41" s="44" t="str">
        <f t="shared" si="47"/>
        <v/>
      </c>
      <c r="Q41" s="44" t="str">
        <f t="shared" si="48"/>
        <v/>
      </c>
      <c r="R41" s="74"/>
      <c r="S41" s="75"/>
      <c r="T41" s="62"/>
      <c r="U41" s="23"/>
    </row>
    <row r="42" spans="1:21" ht="12" customHeight="1" x14ac:dyDescent="0.15">
      <c r="A42" s="12"/>
      <c r="B42" s="84"/>
      <c r="C42" s="68"/>
      <c r="D42" s="86"/>
      <c r="E42" s="68"/>
      <c r="F42" s="89"/>
      <c r="G42" s="91"/>
      <c r="H42" s="68"/>
      <c r="I42" s="68"/>
      <c r="J42" s="70"/>
      <c r="K42" s="44">
        <v>3</v>
      </c>
      <c r="L42" s="1"/>
      <c r="M42" s="44" t="str">
        <f>_xlfn.XLOOKUP(L42, $V$5:$V$9, $W$5:$W$9, "", 0)</f>
        <v/>
      </c>
      <c r="N42" s="44" t="str">
        <f>IF(L42="Ion Thruster", 5 * G42, _xlfn.XLOOKUP(L42, $V$5:$V$9, $X$5:$X$9, "", 0))</f>
        <v/>
      </c>
      <c r="O42" s="2"/>
      <c r="P42" s="44" t="str">
        <f t="shared" si="47"/>
        <v/>
      </c>
      <c r="Q42" s="44" t="str">
        <f t="shared" si="48"/>
        <v/>
      </c>
      <c r="R42" s="76" t="s">
        <v>49</v>
      </c>
      <c r="S42" s="78" t="str">
        <f t="shared" ref="S42" si="49">IF(B40="", "", I40*P44)</f>
        <v/>
      </c>
      <c r="T42" s="64"/>
      <c r="U42" s="23"/>
    </row>
    <row r="43" spans="1:21" ht="12" customHeight="1" x14ac:dyDescent="0.15">
      <c r="A43" s="12"/>
      <c r="B43" s="84"/>
      <c r="C43" s="68"/>
      <c r="D43" s="86"/>
      <c r="E43" s="68"/>
      <c r="F43" s="89"/>
      <c r="G43" s="91"/>
      <c r="H43" s="68"/>
      <c r="I43" s="68"/>
      <c r="J43" s="70"/>
      <c r="K43" s="44">
        <v>4</v>
      </c>
      <c r="L43" s="1"/>
      <c r="M43" s="44" t="str">
        <f>_xlfn.XLOOKUP(L43, $V$5:$V$9, $W$5:$W$9, "", 0)</f>
        <v/>
      </c>
      <c r="N43" s="44" t="str">
        <f>IF(L43="Ion Thruster", 5 * G43, _xlfn.XLOOKUP(L43, $V$5:$V$9, $X$5:$X$9, "", 0))</f>
        <v/>
      </c>
      <c r="O43" s="2"/>
      <c r="P43" s="44" t="str">
        <f t="shared" si="47"/>
        <v/>
      </c>
      <c r="Q43" s="44" t="str">
        <f t="shared" si="48"/>
        <v/>
      </c>
      <c r="R43" s="77"/>
      <c r="S43" s="79"/>
      <c r="T43" s="62"/>
      <c r="U43" s="23"/>
    </row>
    <row r="44" spans="1:21" ht="12" customHeight="1" x14ac:dyDescent="0.15">
      <c r="A44" s="12"/>
      <c r="B44" s="102"/>
      <c r="C44" s="94"/>
      <c r="D44" s="104"/>
      <c r="E44" s="94"/>
      <c r="F44" s="89"/>
      <c r="G44" s="106"/>
      <c r="H44" s="94"/>
      <c r="I44" s="94"/>
      <c r="J44" s="88"/>
      <c r="K44" s="98"/>
      <c r="L44" s="99"/>
      <c r="M44" s="99"/>
      <c r="N44" s="100"/>
      <c r="O44" s="46" t="s">
        <v>48</v>
      </c>
      <c r="P44" s="47" t="str">
        <f t="shared" ref="P44" si="50">IF(J40="","",J40+SUM(P40:P43))</f>
        <v/>
      </c>
      <c r="Q44" s="47" t="str">
        <f t="shared" ref="Q44" si="51">IF(B40="", "", SUM(Q40:Q43))</f>
        <v/>
      </c>
      <c r="R44" s="48" t="s">
        <v>41</v>
      </c>
      <c r="S44" s="49" t="str">
        <f t="shared" ref="S44" si="52">IF($B40="","",IF(Q44 &gt;= S42, "Y", "N"))</f>
        <v/>
      </c>
      <c r="T44" s="122"/>
      <c r="U44" s="23"/>
    </row>
    <row r="45" spans="1:21" x14ac:dyDescent="0.15">
      <c r="B45" s="83"/>
      <c r="C45" s="68" t="str">
        <f t="shared" ref="C45" si="53">IF(B45="", "", "to")</f>
        <v/>
      </c>
      <c r="D45" s="86"/>
      <c r="E45" s="68" t="str" cm="1">
        <f t="array" ref="E45">IF(B45="", "", _xlfn.XLOOKUP(B45, $Z$7:$Z$25, _xlfn.XLOOKUP(D45, $AU$6:$BM$6, $AU$7:$BM$25, ""), ""))</f>
        <v/>
      </c>
      <c r="F45" s="88"/>
      <c r="G45" s="91" t="str">
        <f t="shared" ref="G45" si="54">IF(B45="","",ROUNDUP(E45*F45,0))</f>
        <v/>
      </c>
      <c r="H45" s="68" t="str" cm="1">
        <f t="array" ref="H45">IF(B45="", "", _xlfn.XLOOKUP(B45, $Z$7:$Z$25, _xlfn.XLOOKUP(D45, $AA$6:$AS$6, $AA$7:$AS$25, ""), ""))</f>
        <v/>
      </c>
      <c r="I45" s="68" t="str">
        <f t="shared" ref="I45" si="55">IF(AND(F45&lt;1, F45&gt;0), ROUNDUP(H45/F45, 0), H45)</f>
        <v/>
      </c>
      <c r="J45" s="70"/>
      <c r="K45" s="44">
        <v>1</v>
      </c>
      <c r="L45" s="1"/>
      <c r="M45" s="44" t="str">
        <f>_xlfn.XLOOKUP(L45, $V$5:$V$9, $W$5:$W$9, "", 0)</f>
        <v/>
      </c>
      <c r="N45" s="44" t="str">
        <f>IF(L45="Ion Thruster", 5 * G45, _xlfn.XLOOKUP(L45, $V$5:$V$9, $X$5:$X$9, "", 0))</f>
        <v/>
      </c>
      <c r="O45" s="2"/>
      <c r="P45" s="44" t="str">
        <f t="shared" ref="P45:P48" si="56">IF(M45="", "", M45*O45)</f>
        <v/>
      </c>
      <c r="Q45" s="44" t="str">
        <f t="shared" ref="Q45:Q48" si="57">IF(N45="", "", N45*O45)</f>
        <v/>
      </c>
      <c r="R45" s="72"/>
      <c r="S45" s="73"/>
      <c r="T45" s="62"/>
    </row>
    <row r="46" spans="1:21" x14ac:dyDescent="0.15">
      <c r="B46" s="84"/>
      <c r="C46" s="68"/>
      <c r="D46" s="86"/>
      <c r="E46" s="68"/>
      <c r="F46" s="89"/>
      <c r="G46" s="91"/>
      <c r="H46" s="68"/>
      <c r="I46" s="68"/>
      <c r="J46" s="70"/>
      <c r="K46" s="44">
        <v>2</v>
      </c>
      <c r="L46" s="1"/>
      <c r="M46" s="44" t="str">
        <f>_xlfn.XLOOKUP(L46, $V$5:$V$9, $W$5:$W$9, "", 0)</f>
        <v/>
      </c>
      <c r="N46" s="44" t="str">
        <f>IF(L46="Ion Thruster", 5 * G46, _xlfn.XLOOKUP(L46, $V$5:$V$9, $X$5:$X$9, "", 0))</f>
        <v/>
      </c>
      <c r="O46" s="2"/>
      <c r="P46" s="44" t="str">
        <f t="shared" si="56"/>
        <v/>
      </c>
      <c r="Q46" s="44" t="str">
        <f t="shared" si="57"/>
        <v/>
      </c>
      <c r="R46" s="74"/>
      <c r="S46" s="75"/>
      <c r="T46" s="62"/>
    </row>
    <row r="47" spans="1:21" x14ac:dyDescent="0.15">
      <c r="B47" s="84"/>
      <c r="C47" s="68"/>
      <c r="D47" s="86"/>
      <c r="E47" s="68"/>
      <c r="F47" s="89"/>
      <c r="G47" s="91"/>
      <c r="H47" s="68"/>
      <c r="I47" s="68"/>
      <c r="J47" s="70"/>
      <c r="K47" s="44">
        <v>3</v>
      </c>
      <c r="L47" s="1"/>
      <c r="M47" s="44" t="str">
        <f>_xlfn.XLOOKUP(L47, $V$5:$V$9, $W$5:$W$9, "", 0)</f>
        <v/>
      </c>
      <c r="N47" s="44" t="str">
        <f>IF(L47="Ion Thruster", 5 * G47, _xlfn.XLOOKUP(L47, $V$5:$V$9, $X$5:$X$9, "", 0))</f>
        <v/>
      </c>
      <c r="O47" s="2"/>
      <c r="P47" s="44" t="str">
        <f t="shared" si="56"/>
        <v/>
      </c>
      <c r="Q47" s="44" t="str">
        <f t="shared" si="57"/>
        <v/>
      </c>
      <c r="R47" s="76" t="s">
        <v>49</v>
      </c>
      <c r="S47" s="78" t="str">
        <f t="shared" ref="S47" si="58">IF(B45="", "", I45*P49)</f>
        <v/>
      </c>
      <c r="T47" s="64"/>
    </row>
    <row r="48" spans="1:21" x14ac:dyDescent="0.15">
      <c r="B48" s="84"/>
      <c r="C48" s="68"/>
      <c r="D48" s="86"/>
      <c r="E48" s="68"/>
      <c r="F48" s="89"/>
      <c r="G48" s="91"/>
      <c r="H48" s="68"/>
      <c r="I48" s="68"/>
      <c r="J48" s="70"/>
      <c r="K48" s="44">
        <v>4</v>
      </c>
      <c r="L48" s="1"/>
      <c r="M48" s="44" t="str">
        <f>_xlfn.XLOOKUP(L48, $V$5:$V$9, $W$5:$W$9, "", 0)</f>
        <v/>
      </c>
      <c r="N48" s="44" t="str">
        <f>IF(L48="Ion Thruster", 5 * G48, _xlfn.XLOOKUP(L48, $V$5:$V$9, $X$5:$X$9, "", 0))</f>
        <v/>
      </c>
      <c r="O48" s="2"/>
      <c r="P48" s="44" t="str">
        <f t="shared" si="56"/>
        <v/>
      </c>
      <c r="Q48" s="44" t="str">
        <f t="shared" si="57"/>
        <v/>
      </c>
      <c r="R48" s="77"/>
      <c r="S48" s="79"/>
      <c r="T48" s="62"/>
    </row>
    <row r="49" spans="2:20" x14ac:dyDescent="0.15">
      <c r="B49" s="102"/>
      <c r="C49" s="94"/>
      <c r="D49" s="104"/>
      <c r="E49" s="94"/>
      <c r="F49" s="89"/>
      <c r="G49" s="106"/>
      <c r="H49" s="94"/>
      <c r="I49" s="94"/>
      <c r="J49" s="88"/>
      <c r="K49" s="98"/>
      <c r="L49" s="99"/>
      <c r="M49" s="99"/>
      <c r="N49" s="100"/>
      <c r="O49" s="46" t="s">
        <v>48</v>
      </c>
      <c r="P49" s="47" t="str">
        <f t="shared" ref="P49" si="59">IF(J45="","",J45+SUM(P45:P48))</f>
        <v/>
      </c>
      <c r="Q49" s="47" t="str">
        <f t="shared" ref="Q49" si="60">IF(B45="", "", SUM(Q45:Q48))</f>
        <v/>
      </c>
      <c r="R49" s="48" t="s">
        <v>41</v>
      </c>
      <c r="S49" s="49" t="str">
        <f t="shared" ref="S49" si="61">IF($B45="","",IF(Q49 &gt;= S47, "Y", "N"))</f>
        <v/>
      </c>
      <c r="T49" s="122"/>
    </row>
    <row r="50" spans="2:20" x14ac:dyDescent="0.15">
      <c r="B50" s="83"/>
      <c r="C50" s="68" t="str">
        <f t="shared" ref="C50" si="62">IF(B50="", "", "to")</f>
        <v/>
      </c>
      <c r="D50" s="86"/>
      <c r="E50" s="68" t="str" cm="1">
        <f t="array" ref="E50">IF(B50="", "", _xlfn.XLOOKUP(B50, $Z$7:$Z$25, _xlfn.XLOOKUP(D50, $AU$6:$BM$6, $AU$7:$BM$25, ""), ""))</f>
        <v/>
      </c>
      <c r="F50" s="88"/>
      <c r="G50" s="91" t="str">
        <f t="shared" ref="G50" si="63">IF(B50="","",ROUNDUP(E50*F50,0))</f>
        <v/>
      </c>
      <c r="H50" s="68" t="str" cm="1">
        <f t="array" ref="H50">IF(B50="", "", _xlfn.XLOOKUP(B50, $Z$7:$Z$25, _xlfn.XLOOKUP(D50, $AA$6:$AS$6, $AA$7:$AS$25, ""), ""))</f>
        <v/>
      </c>
      <c r="I50" s="68" t="str">
        <f t="shared" ref="I50" si="64">IF(AND(F50&lt;1, F50&gt;0), ROUNDUP(H50/F50, 0), H50)</f>
        <v/>
      </c>
      <c r="J50" s="70"/>
      <c r="K50" s="44">
        <v>1</v>
      </c>
      <c r="L50" s="1"/>
      <c r="M50" s="44" t="str">
        <f>_xlfn.XLOOKUP(L50, $V$5:$V$9, $W$5:$W$9, "", 0)</f>
        <v/>
      </c>
      <c r="N50" s="44" t="str">
        <f>IF(L50="Ion Thruster", 5 * G50, _xlfn.XLOOKUP(L50, $V$5:$V$9, $X$5:$X$9, "", 0))</f>
        <v/>
      </c>
      <c r="O50" s="2"/>
      <c r="P50" s="44" t="str">
        <f t="shared" ref="P50:P53" si="65">IF(M50="", "", M50*O50)</f>
        <v/>
      </c>
      <c r="Q50" s="44" t="str">
        <f t="shared" ref="Q50:Q53" si="66">IF(N50="", "", N50*O50)</f>
        <v/>
      </c>
      <c r="R50" s="72"/>
      <c r="S50" s="73"/>
      <c r="T50" s="62"/>
    </row>
    <row r="51" spans="2:20" x14ac:dyDescent="0.15">
      <c r="B51" s="84"/>
      <c r="C51" s="68"/>
      <c r="D51" s="86"/>
      <c r="E51" s="68"/>
      <c r="F51" s="89"/>
      <c r="G51" s="91"/>
      <c r="H51" s="68"/>
      <c r="I51" s="68"/>
      <c r="J51" s="70"/>
      <c r="K51" s="44">
        <v>2</v>
      </c>
      <c r="L51" s="1"/>
      <c r="M51" s="44" t="str">
        <f>_xlfn.XLOOKUP(L51, $V$5:$V$9, $W$5:$W$9, "", 0)</f>
        <v/>
      </c>
      <c r="N51" s="44" t="str">
        <f>IF(L51="Ion Thruster", 5 * G51, _xlfn.XLOOKUP(L51, $V$5:$V$9, $X$5:$X$9, "", 0))</f>
        <v/>
      </c>
      <c r="O51" s="2"/>
      <c r="P51" s="44" t="str">
        <f t="shared" si="65"/>
        <v/>
      </c>
      <c r="Q51" s="44" t="str">
        <f t="shared" si="66"/>
        <v/>
      </c>
      <c r="R51" s="74"/>
      <c r="S51" s="75"/>
      <c r="T51" s="62"/>
    </row>
    <row r="52" spans="2:20" x14ac:dyDescent="0.15">
      <c r="B52" s="84"/>
      <c r="C52" s="68"/>
      <c r="D52" s="86"/>
      <c r="E52" s="68"/>
      <c r="F52" s="89"/>
      <c r="G52" s="91"/>
      <c r="H52" s="68"/>
      <c r="I52" s="68"/>
      <c r="J52" s="70"/>
      <c r="K52" s="44">
        <v>3</v>
      </c>
      <c r="L52" s="1"/>
      <c r="M52" s="44" t="str">
        <f>_xlfn.XLOOKUP(L52, $V$5:$V$9, $W$5:$W$9, "", 0)</f>
        <v/>
      </c>
      <c r="N52" s="44" t="str">
        <f>IF(L52="Ion Thruster", 5 * G52, _xlfn.XLOOKUP(L52, $V$5:$V$9, $X$5:$X$9, "", 0))</f>
        <v/>
      </c>
      <c r="O52" s="2"/>
      <c r="P52" s="44" t="str">
        <f t="shared" si="65"/>
        <v/>
      </c>
      <c r="Q52" s="44" t="str">
        <f t="shared" si="66"/>
        <v/>
      </c>
      <c r="R52" s="76" t="s">
        <v>49</v>
      </c>
      <c r="S52" s="78" t="str">
        <f t="shared" ref="S52" si="67">IF(B50="", "", I50*P54)</f>
        <v/>
      </c>
      <c r="T52" s="64"/>
    </row>
    <row r="53" spans="2:20" x14ac:dyDescent="0.15">
      <c r="B53" s="84"/>
      <c r="C53" s="68"/>
      <c r="D53" s="86"/>
      <c r="E53" s="68"/>
      <c r="F53" s="89"/>
      <c r="G53" s="91"/>
      <c r="H53" s="68"/>
      <c r="I53" s="68"/>
      <c r="J53" s="70"/>
      <c r="K53" s="44">
        <v>4</v>
      </c>
      <c r="L53" s="1"/>
      <c r="M53" s="44" t="str">
        <f>_xlfn.XLOOKUP(L53, $V$5:$V$9, $W$5:$W$9, "", 0)</f>
        <v/>
      </c>
      <c r="N53" s="44" t="str">
        <f>IF(L53="Ion Thruster", 5 * G53, _xlfn.XLOOKUP(L53, $V$5:$V$9, $X$5:$X$9, "", 0))</f>
        <v/>
      </c>
      <c r="O53" s="2"/>
      <c r="P53" s="44" t="str">
        <f t="shared" si="65"/>
        <v/>
      </c>
      <c r="Q53" s="44" t="str">
        <f t="shared" si="66"/>
        <v/>
      </c>
      <c r="R53" s="77"/>
      <c r="S53" s="79"/>
      <c r="T53" s="62"/>
    </row>
    <row r="54" spans="2:20" ht="13" thickBot="1" x14ac:dyDescent="0.2">
      <c r="B54" s="85"/>
      <c r="C54" s="69"/>
      <c r="D54" s="87"/>
      <c r="E54" s="69"/>
      <c r="F54" s="90"/>
      <c r="G54" s="92"/>
      <c r="H54" s="69"/>
      <c r="I54" s="69"/>
      <c r="J54" s="71"/>
      <c r="K54" s="80"/>
      <c r="L54" s="81"/>
      <c r="M54" s="81"/>
      <c r="N54" s="82"/>
      <c r="O54" s="50" t="s">
        <v>48</v>
      </c>
      <c r="P54" s="9" t="str">
        <f t="shared" ref="P54" si="68">IF(J50="","",J50+SUM(P50:P53))</f>
        <v/>
      </c>
      <c r="Q54" s="9" t="str">
        <f t="shared" ref="Q54" si="69">IF(B50="", "", SUM(Q50:Q53))</f>
        <v/>
      </c>
      <c r="R54" s="51" t="s">
        <v>41</v>
      </c>
      <c r="S54" s="7" t="str">
        <f t="shared" ref="S54" si="70">IF($B50="","",IF(Q54 &gt;= S52, "Y", "N"))</f>
        <v/>
      </c>
      <c r="T54" s="124"/>
    </row>
    <row r="55" spans="2:20" ht="13" thickTop="1" x14ac:dyDescent="0.15"/>
  </sheetData>
  <sheetProtection sheet="1" objects="1" scenarios="1"/>
  <mergeCells count="135">
    <mergeCell ref="H50:H54"/>
    <mergeCell ref="I50:I54"/>
    <mergeCell ref="J50:J54"/>
    <mergeCell ref="R50:S51"/>
    <mergeCell ref="R52:R53"/>
    <mergeCell ref="S52:S53"/>
    <mergeCell ref="K54:N54"/>
    <mergeCell ref="B50:B54"/>
    <mergeCell ref="C50:C54"/>
    <mergeCell ref="D50:D54"/>
    <mergeCell ref="E50:E54"/>
    <mergeCell ref="F50:F54"/>
    <mergeCell ref="G50:G54"/>
    <mergeCell ref="H45:H49"/>
    <mergeCell ref="I45:I49"/>
    <mergeCell ref="J45:J49"/>
    <mergeCell ref="R45:S46"/>
    <mergeCell ref="R47:R48"/>
    <mergeCell ref="S47:S48"/>
    <mergeCell ref="K49:N49"/>
    <mergeCell ref="B45:B49"/>
    <mergeCell ref="C45:C49"/>
    <mergeCell ref="D45:D49"/>
    <mergeCell ref="E45:E49"/>
    <mergeCell ref="F45:F49"/>
    <mergeCell ref="G45:G49"/>
    <mergeCell ref="H40:H44"/>
    <mergeCell ref="I40:I44"/>
    <mergeCell ref="J40:J44"/>
    <mergeCell ref="R40:S41"/>
    <mergeCell ref="R42:R43"/>
    <mergeCell ref="S42:S43"/>
    <mergeCell ref="K44:N44"/>
    <mergeCell ref="B40:B44"/>
    <mergeCell ref="C40:C44"/>
    <mergeCell ref="D40:D44"/>
    <mergeCell ref="E40:E44"/>
    <mergeCell ref="F40:F44"/>
    <mergeCell ref="G40:G44"/>
    <mergeCell ref="H35:H39"/>
    <mergeCell ref="I35:I39"/>
    <mergeCell ref="J35:J39"/>
    <mergeCell ref="R35:S36"/>
    <mergeCell ref="R37:R38"/>
    <mergeCell ref="S37:S38"/>
    <mergeCell ref="K39:N39"/>
    <mergeCell ref="B35:B39"/>
    <mergeCell ref="C35:C39"/>
    <mergeCell ref="D35:D39"/>
    <mergeCell ref="E35:E39"/>
    <mergeCell ref="F35:F39"/>
    <mergeCell ref="G35:G39"/>
    <mergeCell ref="H30:H34"/>
    <mergeCell ref="I30:I34"/>
    <mergeCell ref="J30:J34"/>
    <mergeCell ref="R30:S31"/>
    <mergeCell ref="R32:R33"/>
    <mergeCell ref="S32:S33"/>
    <mergeCell ref="K34:N34"/>
    <mergeCell ref="B30:B34"/>
    <mergeCell ref="C30:C34"/>
    <mergeCell ref="D30:D34"/>
    <mergeCell ref="E30:E34"/>
    <mergeCell ref="F30:F34"/>
    <mergeCell ref="G30:G34"/>
    <mergeCell ref="H25:H29"/>
    <mergeCell ref="I25:I29"/>
    <mergeCell ref="J25:J29"/>
    <mergeCell ref="R25:S26"/>
    <mergeCell ref="R27:R28"/>
    <mergeCell ref="S27:S28"/>
    <mergeCell ref="K29:N29"/>
    <mergeCell ref="B25:B29"/>
    <mergeCell ref="C25:C29"/>
    <mergeCell ref="D25:D29"/>
    <mergeCell ref="E25:E29"/>
    <mergeCell ref="F25:F29"/>
    <mergeCell ref="G25:G29"/>
    <mergeCell ref="H20:H24"/>
    <mergeCell ref="I20:I24"/>
    <mergeCell ref="J20:J24"/>
    <mergeCell ref="R20:S21"/>
    <mergeCell ref="R22:R23"/>
    <mergeCell ref="S22:S23"/>
    <mergeCell ref="K24:N24"/>
    <mergeCell ref="B20:B24"/>
    <mergeCell ref="C20:C24"/>
    <mergeCell ref="D20:D24"/>
    <mergeCell ref="E20:E24"/>
    <mergeCell ref="F20:F24"/>
    <mergeCell ref="G20:G24"/>
    <mergeCell ref="H15:H19"/>
    <mergeCell ref="I15:I19"/>
    <mergeCell ref="J15:J19"/>
    <mergeCell ref="R15:S16"/>
    <mergeCell ref="R17:R18"/>
    <mergeCell ref="S17:S18"/>
    <mergeCell ref="K19:N19"/>
    <mergeCell ref="B15:B19"/>
    <mergeCell ref="C15:C19"/>
    <mergeCell ref="D15:D19"/>
    <mergeCell ref="E15:E19"/>
    <mergeCell ref="F15:F19"/>
    <mergeCell ref="G15:G19"/>
    <mergeCell ref="H10:H14"/>
    <mergeCell ref="I10:I14"/>
    <mergeCell ref="J10:J14"/>
    <mergeCell ref="R10:S11"/>
    <mergeCell ref="R12:R13"/>
    <mergeCell ref="S12:S13"/>
    <mergeCell ref="K14:N14"/>
    <mergeCell ref="B10:B14"/>
    <mergeCell ref="C10:C14"/>
    <mergeCell ref="D10:D14"/>
    <mergeCell ref="E10:E14"/>
    <mergeCell ref="F10:F14"/>
    <mergeCell ref="G10:G14"/>
    <mergeCell ref="I5:I9"/>
    <mergeCell ref="J5:J9"/>
    <mergeCell ref="R5:S6"/>
    <mergeCell ref="AA5:AS5"/>
    <mergeCell ref="R7:R8"/>
    <mergeCell ref="S7:S8"/>
    <mergeCell ref="Y7:Y25"/>
    <mergeCell ref="K9:N9"/>
    <mergeCell ref="B3:I3"/>
    <mergeCell ref="K3:Q3"/>
    <mergeCell ref="AU4:BM4"/>
    <mergeCell ref="B5:B9"/>
    <mergeCell ref="C5:C9"/>
    <mergeCell ref="D5:D9"/>
    <mergeCell ref="E5:E9"/>
    <mergeCell ref="F5:F9"/>
    <mergeCell ref="G5:G9"/>
    <mergeCell ref="H5:H9"/>
  </mergeCells>
  <conditionalFormatting sqref="S14">
    <cfRule type="colorScale" priority="5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19">
    <cfRule type="colorScale" priority="4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24 S29 S34 S39 S44">
    <cfRule type="colorScale" priority="3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49">
    <cfRule type="colorScale" priority="2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conditionalFormatting sqref="S54">
    <cfRule type="colorScale" priority="1">
      <colorScale>
        <cfvo type="formula" val="&quot;Q9 &gt;= S5&quot;"/>
        <cfvo type="formula" val="&quot;Q9 &lt; S5&quot;"/>
        <color theme="9"/>
        <color theme="5" tint="-0.249977111117893"/>
      </colorScale>
    </cfRule>
  </conditionalFormatting>
  <dataValidations count="4">
    <dataValidation type="list" allowBlank="1" showInputMessage="1" showErrorMessage="1" sqref="F5:F54" xr:uid="{96990086-19DF-9349-AB0D-A37CF2B24CD3}">
      <formula1>$BN$5:$BN$10</formula1>
    </dataValidation>
    <dataValidation type="list" allowBlank="1" showInputMessage="1" showErrorMessage="1" sqref="L5:L8 L15:L18 L10:L13 L20:L23 L25:L28 L30:L33 L35:L38 L40:L43 L45:L48 L50:L53" xr:uid="{D4E81FCB-0D0E-A449-84C5-8DA02CB9BB84}">
      <formula1>$V$5:$V$10</formula1>
    </dataValidation>
    <dataValidation type="list" allowBlank="1" showInputMessage="1" showErrorMessage="1" sqref="D5:D54" xr:uid="{4FB18AA3-2157-BF44-8FCB-569CBF2A8926}">
      <formula1>$Z$6:$AS$6</formula1>
    </dataValidation>
    <dataValidation type="list" allowBlank="1" showInputMessage="1" showErrorMessage="1" sqref="B5:B54" xr:uid="{202F74D7-0BFC-1545-BBBA-62D5886DB506}">
      <formula1>$Z$6:$Z$25</formula1>
    </dataValidation>
  </dataValidations>
  <pageMargins left="0.25" right="0.25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Mission Planner Examples</vt:lpstr>
      <vt:lpstr>Mission Planner 1</vt:lpstr>
      <vt:lpstr>Mission Planner 2</vt:lpstr>
      <vt:lpstr>Mission Planner 3</vt:lpstr>
      <vt:lpstr>Mission Planner 4</vt:lpstr>
      <vt:lpstr>'Mission Planner 1'!Print_Area</vt:lpstr>
      <vt:lpstr>'Mission Planner 2'!Print_Area</vt:lpstr>
      <vt:lpstr>'Mission Planner 3'!Print_Area</vt:lpstr>
      <vt:lpstr>'Mission Planner 4'!Print_Area</vt:lpstr>
      <vt:lpstr>'Mission Planner Examples'!Print_Area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2017-05-31T20:47:21Z</dcterms:created>
  <dcterms:modified xsi:type="dcterms:W3CDTF">2023-02-15T18:31:19Z</dcterms:modified>
</cp:coreProperties>
</file>